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桂林市汇总表" sheetId="4" r:id="rId1"/>
    <sheet name="临桂区" sheetId="5" r:id="rId2"/>
    <sheet name="全州县" sheetId="6" r:id="rId3"/>
    <sheet name="恭城县" sheetId="7" r:id="rId4"/>
    <sheet name="兴安县" sheetId="8" r:id="rId5"/>
    <sheet name="灌阳县" sheetId="9" r:id="rId6"/>
    <sheet name="永福县" sheetId="10" r:id="rId7"/>
    <sheet name="平乐县" sheetId="11" r:id="rId8"/>
    <sheet name="阳朔县" sheetId="12" r:id="rId9"/>
    <sheet name="荔浦市" sheetId="13" r:id="rId10"/>
    <sheet name="雁山区" sheetId="14" r:id="rId11"/>
    <sheet name="资源县" sheetId="15" r:id="rId12"/>
    <sheet name="灵川县" sheetId="16" r:id="rId13"/>
    <sheet name="龙胜县" sheetId="17" r:id="rId14"/>
  </sheets>
  <definedNames>
    <definedName name="_xlnm.Print_Area" localSheetId="0">桂林市汇总表!$A$1:$H$25</definedName>
    <definedName name="_xlnm.Print_Titles" localSheetId="0">桂林市汇总表!$4:$5</definedName>
  </definedNames>
  <calcPr calcId="144525" concurrentCalc="0"/>
</workbook>
</file>

<file path=xl/sharedStrings.xml><?xml version="1.0" encoding="utf-8"?>
<sst xmlns="http://schemas.openxmlformats.org/spreadsheetml/2006/main" count="718" uniqueCount="64">
  <si>
    <t>附件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</si>
  <si>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</si>
  <si>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</si>
  <si>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填报日期：2021年8月31日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</si>
  <si>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</si>
  <si>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</si>
  <si>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</si>
  <si>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</si>
  <si>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</si>
  <si>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</si>
  <si>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</si>
  <si>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</si>
  <si>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</si>
  <si>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</si>
  <si>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此项为（一）、（二）、（三）、（四）的合计数</t>
  </si>
  <si>
    <t>（一） 中央资金预算安排数</t>
  </si>
  <si>
    <t>参照国扶系统数填写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</si>
  <si>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</si>
  <si>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</si>
  <si>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</si>
  <si>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</si>
  <si>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</si>
  <si>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</si>
  <si>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</si>
  <si>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</si>
  <si>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</si>
  <si>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</si>
  <si>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</si>
  <si>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</si>
  <si>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</si>
  <si>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</si>
  <si>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</si>
  <si>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</si>
  <si>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</si>
  <si>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</si>
  <si>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</si>
  <si>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</si>
  <si>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</si>
  <si>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</si>
  <si>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</t>
    </r>
    <r>
      <rPr>
        <b/>
        <sz val="24"/>
        <color theme="1"/>
        <rFont val="Times New Roman"/>
        <charset val="134"/>
      </rPr>
      <t>8</t>
    </r>
    <r>
      <rPr>
        <b/>
        <sz val="24"/>
        <color theme="1"/>
        <rFont val="宋体"/>
        <charset val="134"/>
      </rPr>
      <t>月政衔接推进乡村振兴补助资金安排、拨付及支出情况表</t>
    </r>
  </si>
  <si>
    <t>填报单位：临桂区乡村振兴局（代）</t>
  </si>
  <si>
    <t xml:space="preserve">  填报日期：2021年8月30 日</t>
  </si>
  <si>
    <t>填报单位：全州县乡村振兴局</t>
  </si>
  <si>
    <t xml:space="preserve">  填报日期：2021年8月30日</t>
  </si>
  <si>
    <t xml:space="preserve"> </t>
  </si>
  <si>
    <t xml:space="preserve">  </t>
  </si>
  <si>
    <t>填报单位：恭城瑶族自治县乡村振兴局</t>
  </si>
  <si>
    <t>填报单位：兴安县</t>
  </si>
  <si>
    <t xml:space="preserve">  填报日期：2021年 8月31日</t>
  </si>
  <si>
    <r>
      <rPr>
        <b/>
        <sz val="24"/>
        <color theme="1"/>
        <rFont val="宋体"/>
        <charset val="134"/>
      </rPr>
      <t>灌阳县</t>
    </r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年8月份财政衔接推进乡村振兴补助资金安排、拨付及支出情况表</t>
    </r>
  </si>
  <si>
    <t>填报单位：灌阳县乡村振兴局</t>
  </si>
  <si>
    <t>填报单位：永福县乡村振兴局</t>
  </si>
  <si>
    <t>填报单位：平乐县乡村振兴局</t>
  </si>
  <si>
    <t xml:space="preserve">  填报日期：2021年 8月 31日</t>
  </si>
  <si>
    <t>填报单位：阳朔县乡村振兴局</t>
  </si>
  <si>
    <t>剩余8.95万元为未支出的项目质保金。</t>
  </si>
  <si>
    <t>填报单位：荔浦市扶贫开发办公室</t>
  </si>
  <si>
    <t xml:space="preserve">  填报日期：2021年7月30日</t>
  </si>
  <si>
    <t>备注：2020年结余资金为55.4914万元，其中财政局收回剩余县配套资金5.872077万元。</t>
  </si>
  <si>
    <t>填报单位：桂林市雁山区乡村振兴局</t>
  </si>
  <si>
    <t>填报单位：资源县乡村振兴局</t>
  </si>
  <si>
    <t>填报单位：灵川县乡村振兴局</t>
  </si>
  <si>
    <t>填报单位：龙胜各族自治县乡村振兴局</t>
  </si>
  <si>
    <t>填报日期：2021年8月31日                单位：万元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</si>
</sst>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_ "/>
    <numFmt numFmtId="179" formatCode="0.0000_ "/>
    <numFmt numFmtId="180" formatCode="0.000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2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2"/>
      <color rgb="FFFF0000"/>
      <name val="楷体"/>
      <charset val="134"/>
    </font>
    <font>
      <sz val="18"/>
      <color rgb="FF000000"/>
      <name val="楷体"/>
      <charset val="134"/>
    </font>
    <font>
      <sz val="12"/>
      <name val="宋体"/>
      <charset val="134"/>
    </font>
    <font>
      <b/>
      <sz val="24"/>
      <color theme="1"/>
      <name val="宋体"/>
      <charset val="134"/>
    </font>
    <font>
      <sz val="18"/>
      <name val="楷体"/>
      <charset val="134"/>
    </font>
    <font>
      <sz val="18"/>
      <color rgb="FFFF0000"/>
      <name val="楷体"/>
      <charset val="134"/>
    </font>
    <font>
      <sz val="14"/>
      <color indexed="8"/>
      <name val="楷体"/>
      <charset val="134"/>
    </font>
    <font>
      <sz val="14"/>
      <name val="楷体"/>
      <charset val="134"/>
    </font>
    <font>
      <b/>
      <sz val="16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0" fillId="0" borderId="2" xfId="0" applyNumberFormat="1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12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horizontal="right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1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center" vertical="center" wrapText="1"/>
    </xf>
    <xf numFmtId="178" fontId="2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179" fontId="20" fillId="0" borderId="2" xfId="0" applyNumberFormat="1" applyFont="1" applyFill="1" applyBorder="1" applyAlignment="1">
      <alignment horizontal="center" vertical="center" wrapText="1"/>
    </xf>
    <xf numFmtId="10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180" fontId="10" fillId="0" borderId="2" xfId="0" applyNumberFormat="1" applyFont="1" applyFill="1" applyBorder="1" applyAlignment="1">
      <alignment horizontal="center" vertical="center" wrapText="1"/>
    </xf>
    <xf numFmtId="179" fontId="2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view="pageBreakPreview" zoomScale="60" zoomScaleNormal="77" workbookViewId="0">
      <selection activeCell="E7" sqref="E7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ht="18.75" spans="1:1">
      <c r="A1" s="4" t="s">
        <v>0</v>
      </c>
    </row>
    <row r="2" ht="5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3" customHeight="1" spans="1:8">
      <c r="A3" s="31" t="s">
        <v>2</v>
      </c>
      <c r="B3" s="31"/>
      <c r="C3" s="32" t="s">
        <v>3</v>
      </c>
      <c r="D3" s="32"/>
      <c r="E3" s="32"/>
      <c r="F3" s="33"/>
      <c r="G3" s="33"/>
      <c r="H3" s="34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51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57">
        <f>SUM(C6+D6+E6+F6)</f>
        <v>116759.39</v>
      </c>
      <c r="C6" s="58">
        <v>108558.39</v>
      </c>
      <c r="D6" s="57">
        <v>500</v>
      </c>
      <c r="E6" s="59">
        <v>7161</v>
      </c>
      <c r="F6" s="60">
        <v>540</v>
      </c>
      <c r="G6" s="61"/>
      <c r="H6" s="11" t="s">
        <v>14</v>
      </c>
    </row>
    <row r="7" ht="51" customHeight="1" spans="1:8">
      <c r="A7" s="12" t="s">
        <v>15</v>
      </c>
      <c r="B7" s="62">
        <f t="shared" ref="B7:B24" si="0">SUM(C7+D7+E7+F7)</f>
        <v>59138</v>
      </c>
      <c r="C7" s="59">
        <v>50937</v>
      </c>
      <c r="D7" s="62">
        <v>500</v>
      </c>
      <c r="E7" s="59">
        <v>7161</v>
      </c>
      <c r="F7" s="60">
        <v>540</v>
      </c>
      <c r="G7" s="61"/>
      <c r="H7" s="11" t="s">
        <v>16</v>
      </c>
    </row>
    <row r="8" ht="51" customHeight="1" spans="1:8">
      <c r="A8" s="12" t="s">
        <v>17</v>
      </c>
      <c r="B8" s="62">
        <f t="shared" si="0"/>
        <v>41525</v>
      </c>
      <c r="C8" s="59">
        <v>38382</v>
      </c>
      <c r="D8" s="62"/>
      <c r="E8" s="59">
        <v>2923</v>
      </c>
      <c r="F8" s="60">
        <v>220</v>
      </c>
      <c r="G8" s="61"/>
      <c r="H8" s="11" t="s">
        <v>16</v>
      </c>
    </row>
    <row r="9" ht="51" customHeight="1" spans="1:8">
      <c r="A9" s="12" t="s">
        <v>18</v>
      </c>
      <c r="B9" s="62">
        <f t="shared" si="0"/>
        <v>41525</v>
      </c>
      <c r="C9" s="59">
        <v>38382</v>
      </c>
      <c r="D9" s="62"/>
      <c r="E9" s="59">
        <v>2923</v>
      </c>
      <c r="F9" s="60">
        <v>220</v>
      </c>
      <c r="G9" s="61"/>
      <c r="H9" s="11" t="s">
        <v>16</v>
      </c>
    </row>
    <row r="10" ht="51" customHeight="1" spans="1:14">
      <c r="A10" s="12" t="s">
        <v>19</v>
      </c>
      <c r="B10" s="62">
        <f t="shared" si="0"/>
        <v>17613</v>
      </c>
      <c r="C10" s="59">
        <v>12555</v>
      </c>
      <c r="D10" s="62">
        <v>500</v>
      </c>
      <c r="E10" s="59">
        <v>4238</v>
      </c>
      <c r="F10" s="60">
        <v>320</v>
      </c>
      <c r="G10" s="61"/>
      <c r="H10" s="11" t="s">
        <v>16</v>
      </c>
      <c r="I10" s="25"/>
      <c r="J10" s="25"/>
      <c r="K10" s="25"/>
      <c r="L10" s="25"/>
      <c r="M10" s="26"/>
      <c r="N10" s="26"/>
    </row>
    <row r="11" ht="51" customHeight="1" spans="1:14">
      <c r="A11" s="12" t="s">
        <v>18</v>
      </c>
      <c r="B11" s="62">
        <f t="shared" si="0"/>
        <v>17613</v>
      </c>
      <c r="C11" s="59">
        <v>12555</v>
      </c>
      <c r="D11" s="62">
        <v>500</v>
      </c>
      <c r="E11" s="59">
        <v>4238</v>
      </c>
      <c r="F11" s="60">
        <v>320</v>
      </c>
      <c r="G11" s="61"/>
      <c r="H11" s="11" t="s">
        <v>16</v>
      </c>
      <c r="I11" s="25"/>
      <c r="J11" s="25"/>
      <c r="K11" s="25"/>
      <c r="L11" s="25"/>
      <c r="M11" s="26"/>
      <c r="N11" s="26"/>
    </row>
    <row r="12" ht="51" customHeight="1" spans="1:8">
      <c r="A12" s="12" t="s">
        <v>20</v>
      </c>
      <c r="B12" s="62">
        <f t="shared" si="0"/>
        <v>0</v>
      </c>
      <c r="C12" s="59"/>
      <c r="D12" s="62"/>
      <c r="E12" s="58"/>
      <c r="F12" s="63"/>
      <c r="G12" s="61"/>
      <c r="H12" s="11" t="s">
        <v>16</v>
      </c>
    </row>
    <row r="13" ht="51" customHeight="1" spans="1:8">
      <c r="A13" s="12" t="s">
        <v>18</v>
      </c>
      <c r="B13" s="62">
        <f t="shared" si="0"/>
        <v>0</v>
      </c>
      <c r="C13" s="59"/>
      <c r="D13" s="62"/>
      <c r="E13" s="58"/>
      <c r="F13" s="63"/>
      <c r="G13" s="61"/>
      <c r="H13" s="11" t="s">
        <v>16</v>
      </c>
    </row>
    <row r="14" ht="73" customHeight="1" spans="1:8">
      <c r="A14" s="12" t="s">
        <v>21</v>
      </c>
      <c r="B14" s="62">
        <f t="shared" si="0"/>
        <v>59138</v>
      </c>
      <c r="C14" s="59">
        <v>50937</v>
      </c>
      <c r="D14" s="62">
        <v>500</v>
      </c>
      <c r="E14" s="59">
        <v>7161</v>
      </c>
      <c r="F14" s="60">
        <v>540</v>
      </c>
      <c r="G14" s="61"/>
      <c r="H14" s="11" t="s">
        <v>22</v>
      </c>
    </row>
    <row r="15" ht="51" customHeight="1" spans="1:8">
      <c r="A15" s="12" t="s">
        <v>23</v>
      </c>
      <c r="B15" s="62">
        <f t="shared" si="0"/>
        <v>47837</v>
      </c>
      <c r="C15" s="59">
        <v>47837</v>
      </c>
      <c r="D15" s="62"/>
      <c r="E15" s="58"/>
      <c r="F15" s="63"/>
      <c r="G15" s="61"/>
      <c r="H15" s="11" t="s">
        <v>16</v>
      </c>
    </row>
    <row r="16" ht="51" customHeight="1" spans="1:8">
      <c r="A16" s="12" t="s">
        <v>24</v>
      </c>
      <c r="B16" s="62">
        <f t="shared" si="0"/>
        <v>47837</v>
      </c>
      <c r="C16" s="59">
        <v>47837</v>
      </c>
      <c r="D16" s="62"/>
      <c r="E16" s="58"/>
      <c r="F16" s="63"/>
      <c r="G16" s="61"/>
      <c r="H16" s="11" t="s">
        <v>16</v>
      </c>
    </row>
    <row r="17" ht="51" customHeight="1" spans="1:8">
      <c r="A17" s="12" t="s">
        <v>25</v>
      </c>
      <c r="B17" s="62">
        <f t="shared" si="0"/>
        <v>0</v>
      </c>
      <c r="C17" s="59"/>
      <c r="D17" s="62"/>
      <c r="E17" s="58"/>
      <c r="F17" s="63"/>
      <c r="G17" s="61"/>
      <c r="H17" s="11" t="s">
        <v>26</v>
      </c>
    </row>
    <row r="18" ht="51" customHeight="1" spans="1:8">
      <c r="A18" s="12" t="s">
        <v>24</v>
      </c>
      <c r="B18" s="62">
        <f t="shared" si="0"/>
        <v>0</v>
      </c>
      <c r="C18" s="59"/>
      <c r="D18" s="62"/>
      <c r="E18" s="58"/>
      <c r="F18" s="63"/>
      <c r="G18" s="61"/>
      <c r="H18" s="11" t="s">
        <v>27</v>
      </c>
    </row>
    <row r="19" ht="51" customHeight="1" spans="1:8">
      <c r="A19" s="12" t="s">
        <v>28</v>
      </c>
      <c r="B19" s="57">
        <f t="shared" si="0"/>
        <v>9784.39</v>
      </c>
      <c r="C19" s="58">
        <v>9784.39</v>
      </c>
      <c r="D19" s="57"/>
      <c r="E19" s="58"/>
      <c r="F19" s="63"/>
      <c r="G19" s="61"/>
      <c r="H19" s="11" t="s">
        <v>29</v>
      </c>
    </row>
    <row r="20" ht="55" customHeight="1" spans="1:12">
      <c r="A20" s="9" t="s">
        <v>30</v>
      </c>
      <c r="B20" s="57"/>
      <c r="C20" s="64"/>
      <c r="D20" s="43"/>
      <c r="E20" s="43"/>
      <c r="F20" s="57"/>
      <c r="G20" s="61"/>
      <c r="I20" s="27"/>
      <c r="K20" s="28"/>
      <c r="L20" s="29"/>
    </row>
    <row r="21" ht="62" customHeight="1" spans="1:12">
      <c r="A21" s="65" t="s">
        <v>31</v>
      </c>
      <c r="B21" s="66">
        <f t="shared" si="0"/>
        <v>70330.8889</v>
      </c>
      <c r="C21" s="67">
        <v>67027.2289</v>
      </c>
      <c r="D21" s="43"/>
      <c r="E21" s="43">
        <v>3129.01</v>
      </c>
      <c r="F21" s="63">
        <v>174.65</v>
      </c>
      <c r="G21" s="61"/>
      <c r="H21" s="11" t="s">
        <v>32</v>
      </c>
      <c r="I21" s="27"/>
      <c r="K21" s="28"/>
      <c r="L21" s="29"/>
    </row>
    <row r="22" ht="93" customHeight="1" spans="1:12">
      <c r="A22" s="65" t="s">
        <v>33</v>
      </c>
      <c r="B22" s="42">
        <v>0.6024</v>
      </c>
      <c r="C22" s="42">
        <v>0.6174</v>
      </c>
      <c r="D22" s="43"/>
      <c r="E22" s="42">
        <v>0.437</v>
      </c>
      <c r="F22" s="68">
        <v>0.3234</v>
      </c>
      <c r="G22" s="61"/>
      <c r="H22" s="17" t="s">
        <v>34</v>
      </c>
      <c r="I22" s="27"/>
      <c r="K22" s="28"/>
      <c r="L22" s="30"/>
    </row>
    <row r="23" s="2" customFormat="1" ht="49" customHeight="1" spans="1:14">
      <c r="A23" s="69" t="s">
        <v>35</v>
      </c>
      <c r="B23" s="57"/>
      <c r="C23" s="46"/>
      <c r="D23" s="43"/>
      <c r="E23" s="43"/>
      <c r="F23" s="43"/>
      <c r="G23" s="39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70" t="s">
        <v>36</v>
      </c>
      <c r="B24" s="71">
        <f t="shared" si="0"/>
        <v>1799.978</v>
      </c>
      <c r="C24" s="67">
        <v>1769.738</v>
      </c>
      <c r="D24" s="58"/>
      <c r="E24" s="72">
        <v>30.24</v>
      </c>
      <c r="F24" s="46"/>
      <c r="G24" s="73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74" t="s">
        <v>37</v>
      </c>
      <c r="B25" s="74"/>
      <c r="C25" s="74"/>
      <c r="D25" s="74"/>
      <c r="E25" s="74"/>
      <c r="F25" s="74"/>
      <c r="G25" s="74"/>
      <c r="H25" s="74"/>
      <c r="I25" s="3"/>
      <c r="J25" s="3"/>
      <c r="K25" s="3"/>
      <c r="L25" s="3"/>
      <c r="M25" s="1"/>
      <c r="N25" s="1"/>
    </row>
    <row r="26" ht="14" customHeight="1" spans="1:7">
      <c r="A26" s="23" t="s">
        <v>38</v>
      </c>
      <c r="B26" s="23"/>
      <c r="C26" s="23"/>
      <c r="D26" s="23"/>
      <c r="E26" s="23"/>
      <c r="F26" s="23"/>
      <c r="G26" s="24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00694444444445" right="0.432638888888889" top="0.235416666666667" bottom="0.118055555555556" header="0.297916666666667" footer="0.15625"/>
  <pageSetup paperSize="9" scale="54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56</v>
      </c>
      <c r="B3" s="31"/>
      <c r="C3" s="32" t="s">
        <v>57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39">
        <f>C6+D6+E6+F6+G6</f>
        <v>6329</v>
      </c>
      <c r="C6" s="39">
        <f>C7+C15+C17+C19</f>
        <v>6046</v>
      </c>
      <c r="D6" s="39">
        <f>D7+D15+D17+D19</f>
        <v>0</v>
      </c>
      <c r="E6" s="39">
        <f>E7+E15+E17+E19</f>
        <v>283</v>
      </c>
      <c r="F6" s="39">
        <v>0</v>
      </c>
      <c r="G6" s="39">
        <v>0</v>
      </c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39">
        <f t="shared" ref="B7:B10" si="0">C7+E7</f>
        <v>3086</v>
      </c>
      <c r="C7" s="40">
        <f>C8+C10+C12</f>
        <v>2803</v>
      </c>
      <c r="D7" s="40"/>
      <c r="E7" s="40">
        <f>E8+E10+E12</f>
        <v>283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39">
        <f t="shared" si="0"/>
        <v>2070</v>
      </c>
      <c r="C8" s="40">
        <v>1987</v>
      </c>
      <c r="D8" s="41"/>
      <c r="E8" s="40">
        <v>83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39">
        <f t="shared" si="0"/>
        <v>2070</v>
      </c>
      <c r="C9" s="40">
        <v>1987</v>
      </c>
      <c r="D9" s="41"/>
      <c r="E9" s="40">
        <v>83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39">
        <f t="shared" si="0"/>
        <v>1016</v>
      </c>
      <c r="C10" s="40">
        <v>816</v>
      </c>
      <c r="D10" s="40"/>
      <c r="E10" s="40">
        <v>200</v>
      </c>
      <c r="F10" s="4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40"/>
      <c r="C11" s="40"/>
      <c r="D11" s="40"/>
      <c r="E11" s="40"/>
      <c r="F11" s="4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40"/>
      <c r="C12" s="40"/>
      <c r="D12" s="40"/>
      <c r="E12" s="40"/>
      <c r="F12" s="4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40"/>
      <c r="C13" s="40"/>
      <c r="D13" s="40"/>
      <c r="E13" s="40"/>
      <c r="F13" s="4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39">
        <f t="shared" ref="B14:B16" si="1">C14+E14</f>
        <v>3086</v>
      </c>
      <c r="C14" s="40">
        <v>2803</v>
      </c>
      <c r="D14" s="40"/>
      <c r="E14" s="40">
        <v>283</v>
      </c>
      <c r="F14" s="4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40">
        <f t="shared" si="1"/>
        <v>1768</v>
      </c>
      <c r="C15" s="40">
        <v>1768</v>
      </c>
      <c r="D15" s="40"/>
      <c r="E15" s="40"/>
      <c r="F15" s="40"/>
      <c r="G15" s="39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40">
        <f t="shared" si="1"/>
        <v>1768</v>
      </c>
      <c r="C16" s="40">
        <v>1768</v>
      </c>
      <c r="D16" s="39"/>
      <c r="E16" s="40"/>
      <c r="F16" s="39"/>
      <c r="G16" s="39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40">
        <v>1475</v>
      </c>
      <c r="C19" s="40">
        <v>1475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9">
        <v>4002.89</v>
      </c>
      <c r="C20" s="39">
        <f>B20-E20</f>
        <v>3820.92</v>
      </c>
      <c r="D20" s="13"/>
      <c r="E20" s="39">
        <v>181.97</v>
      </c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39">
        <v>4002.89</v>
      </c>
      <c r="C21" s="39">
        <f>B21-E21</f>
        <v>3820.92</v>
      </c>
      <c r="D21" s="13"/>
      <c r="E21" s="39">
        <v>181.97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42">
        <f>B20/B6</f>
        <v>0.63246800442408</v>
      </c>
      <c r="C22" s="42">
        <f>C20/C6</f>
        <v>0.631974859411181</v>
      </c>
      <c r="D22" s="42"/>
      <c r="E22" s="42">
        <f>E20/E6</f>
        <v>0.643003533568905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43">
        <f>B24</f>
        <v>55.4914</v>
      </c>
      <c r="C23" s="43">
        <f>C24</f>
        <v>53.9514</v>
      </c>
      <c r="D23" s="43">
        <f>D24</f>
        <v>0</v>
      </c>
      <c r="E23" s="43">
        <f>E24</f>
        <v>1.54</v>
      </c>
      <c r="F23" s="12"/>
      <c r="G23" s="12"/>
      <c r="H23" s="44" t="s">
        <v>58</v>
      </c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45">
        <f>C24+E24</f>
        <v>55.4914</v>
      </c>
      <c r="C24" s="46">
        <v>53.9514</v>
      </c>
      <c r="D24" s="46">
        <v>0</v>
      </c>
      <c r="E24" s="43">
        <v>1.54</v>
      </c>
      <c r="F24" s="13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4" style="1" customWidth="1"/>
    <col min="3" max="3" width="19.25" style="1" customWidth="1"/>
    <col min="4" max="4" width="14.375" style="1" customWidth="1"/>
    <col min="5" max="5" width="19" style="1" customWidth="1"/>
    <col min="6" max="6" width="17.25" style="1" customWidth="1"/>
    <col min="7" max="7" width="16.87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7" t="s">
        <v>59</v>
      </c>
      <c r="B3" s="37"/>
      <c r="C3" s="38" t="s">
        <v>3</v>
      </c>
      <c r="D3" s="38"/>
      <c r="E3" s="38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8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B7+B15+B17+B19</f>
        <v>2593</v>
      </c>
      <c r="C6" s="10">
        <f>C7+C15+C17+C19</f>
        <v>2339</v>
      </c>
      <c r="D6" s="10"/>
      <c r="E6" s="10">
        <f>E7+E15+E17+E19</f>
        <v>254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C7+E7</f>
        <v>1592</v>
      </c>
      <c r="C7" s="10">
        <v>1338</v>
      </c>
      <c r="D7" s="10"/>
      <c r="E7" s="10">
        <v>254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688</v>
      </c>
      <c r="C8" s="10">
        <v>634</v>
      </c>
      <c r="D8" s="10"/>
      <c r="E8" s="10">
        <v>54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688</v>
      </c>
      <c r="C9" s="10">
        <v>634</v>
      </c>
      <c r="D9" s="10"/>
      <c r="E9" s="10">
        <v>54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704</v>
      </c>
      <c r="C10" s="10">
        <v>704</v>
      </c>
      <c r="D10" s="10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704</v>
      </c>
      <c r="C11" s="10">
        <v>704</v>
      </c>
      <c r="D11" s="10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1592</v>
      </c>
      <c r="C14" s="10">
        <v>1338</v>
      </c>
      <c r="D14" s="10"/>
      <c r="E14" s="10">
        <v>254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>570+24</f>
        <v>594</v>
      </c>
      <c r="C15" s="10">
        <f>570+24</f>
        <v>594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594</v>
      </c>
      <c r="C16" s="10">
        <v>594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407</v>
      </c>
      <c r="C19" s="10">
        <v>407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SUM(C21:E21)</f>
        <v>1701.27</v>
      </c>
      <c r="C21" s="10">
        <v>1632.07</v>
      </c>
      <c r="D21" s="13"/>
      <c r="E21" s="13">
        <v>69.2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0.656101041264944</v>
      </c>
      <c r="C22" s="16">
        <f>C21/C6</f>
        <v>0.697764001710133</v>
      </c>
      <c r="D22" s="16"/>
      <c r="E22" s="16">
        <f>E21/E6</f>
        <v>0.27244094488189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>
        <v>0</v>
      </c>
      <c r="C23" s="20">
        <v>0</v>
      </c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0</v>
      </c>
      <c r="C24" s="20">
        <v>0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60</v>
      </c>
      <c r="B3" s="31"/>
      <c r="C3" s="32" t="s">
        <v>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 t="shared" ref="B6:B11" si="0">SUM(C6:G6)</f>
        <v>12725</v>
      </c>
      <c r="C6" s="10">
        <f t="shared" ref="C6:F6" si="1">C7+C15+C17+C19</f>
        <v>10673</v>
      </c>
      <c r="D6" s="10">
        <f t="shared" si="1"/>
        <v>500</v>
      </c>
      <c r="E6" s="10">
        <f t="shared" si="1"/>
        <v>1502</v>
      </c>
      <c r="F6" s="10">
        <f t="shared" si="1"/>
        <v>50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 t="shared" ref="B7:F7" si="2">B8+B10+B12</f>
        <v>7365</v>
      </c>
      <c r="C7" s="10">
        <f t="shared" si="2"/>
        <v>5313</v>
      </c>
      <c r="D7" s="10">
        <f t="shared" si="2"/>
        <v>500</v>
      </c>
      <c r="E7" s="10">
        <f t="shared" si="2"/>
        <v>1502</v>
      </c>
      <c r="F7" s="10">
        <f t="shared" si="2"/>
        <v>50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f t="shared" si="0"/>
        <v>4642</v>
      </c>
      <c r="C8" s="10">
        <v>4104</v>
      </c>
      <c r="D8" s="10"/>
      <c r="E8" s="10">
        <v>488</v>
      </c>
      <c r="F8" s="10">
        <v>50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 t="shared" si="0"/>
        <v>4642</v>
      </c>
      <c r="C9" s="10">
        <v>4104</v>
      </c>
      <c r="D9" s="10"/>
      <c r="E9" s="10">
        <v>488</v>
      </c>
      <c r="F9" s="10">
        <v>50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f t="shared" si="0"/>
        <v>2723</v>
      </c>
      <c r="C10" s="10">
        <v>1209</v>
      </c>
      <c r="D10" s="10">
        <v>500</v>
      </c>
      <c r="E10" s="10">
        <v>1014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f t="shared" si="0"/>
        <v>2723</v>
      </c>
      <c r="C11" s="10">
        <v>1209</v>
      </c>
      <c r="D11" s="10">
        <v>500</v>
      </c>
      <c r="E11" s="10">
        <v>1014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 t="shared" ref="B14:F14" si="3">B9+B11+B13</f>
        <v>7365</v>
      </c>
      <c r="C14" s="10">
        <f t="shared" si="3"/>
        <v>5313</v>
      </c>
      <c r="D14" s="10">
        <v>500</v>
      </c>
      <c r="E14" s="10">
        <f t="shared" si="3"/>
        <v>1502</v>
      </c>
      <c r="F14" s="10">
        <f t="shared" si="3"/>
        <v>50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>SUM(C15:G15)</f>
        <v>5360</v>
      </c>
      <c r="C15" s="10">
        <v>5360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f>SUM(C16:G16)</f>
        <v>5360</v>
      </c>
      <c r="C16" s="10">
        <v>5360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/>
      <c r="C19" s="10"/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SUM(C21:G21)</f>
        <v>5873.961416</v>
      </c>
      <c r="C21" s="13">
        <v>5549.401416</v>
      </c>
      <c r="D21" s="13"/>
      <c r="E21" s="13">
        <v>289.91</v>
      </c>
      <c r="F21" s="10">
        <v>34.65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 t="shared" ref="B22:F22" si="4">B21/B6</f>
        <v>0.461607969823183</v>
      </c>
      <c r="C22" s="16">
        <f t="shared" si="4"/>
        <v>0.519947663824604</v>
      </c>
      <c r="D22" s="16"/>
      <c r="E22" s="16">
        <f t="shared" si="4"/>
        <v>0.193015978695073</v>
      </c>
      <c r="F22" s="16">
        <f t="shared" si="4"/>
        <v>0.693</v>
      </c>
      <c r="G22" s="16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0">
        <f>SUM(C24:G24)</f>
        <v>447.976</v>
      </c>
      <c r="C24" s="18">
        <v>422.966</v>
      </c>
      <c r="D24" s="20"/>
      <c r="E24" s="18">
        <v>25.01</v>
      </c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H22" sqref="H22"/>
    </sheetView>
  </sheetViews>
  <sheetFormatPr defaultColWidth="9" defaultRowHeight="15"/>
  <cols>
    <col min="1" max="1" width="31.25" style="1" customWidth="1"/>
    <col min="2" max="2" width="17.375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25" style="3" customWidth="1"/>
    <col min="10" max="10" width="12.375" style="3" customWidth="1"/>
    <col min="11" max="11" width="13.5" style="3" customWidth="1"/>
    <col min="12" max="12" width="15.375" style="3" customWidth="1"/>
    <col min="13" max="13" width="9" style="1"/>
    <col min="14" max="14" width="11.125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31" t="s">
        <v>61</v>
      </c>
      <c r="B3" s="31"/>
      <c r="C3" s="32" t="s">
        <v>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.1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B14+B16+B18+B19</f>
        <v>8034.39</v>
      </c>
      <c r="C6" s="10">
        <f>C14+C16+C18+C19</f>
        <v>7710.39</v>
      </c>
      <c r="D6" s="10"/>
      <c r="E6" s="10">
        <v>324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3335</v>
      </c>
      <c r="C7" s="10">
        <v>3011</v>
      </c>
      <c r="D7" s="10"/>
      <c r="E7" s="10">
        <v>324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2270</v>
      </c>
      <c r="C8" s="10">
        <v>2146</v>
      </c>
      <c r="D8" s="10"/>
      <c r="E8" s="10">
        <v>124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2270</v>
      </c>
      <c r="C9" s="10">
        <v>2146</v>
      </c>
      <c r="D9" s="10"/>
      <c r="E9" s="10">
        <v>124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1065</v>
      </c>
      <c r="C10" s="10">
        <v>865</v>
      </c>
      <c r="D10" s="10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1065</v>
      </c>
      <c r="C11" s="10">
        <v>865</v>
      </c>
      <c r="D11" s="10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2.95" customHeight="1" spans="1:12">
      <c r="A14" s="12" t="s">
        <v>21</v>
      </c>
      <c r="B14" s="10">
        <f>B9+B11+B13</f>
        <v>3335</v>
      </c>
      <c r="C14" s="10">
        <f>C9+C11+C13</f>
        <v>3011</v>
      </c>
      <c r="D14" s="10"/>
      <c r="E14" s="10">
        <f>E9+E11</f>
        <v>324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2293</v>
      </c>
      <c r="C15" s="10">
        <v>2293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2293</v>
      </c>
      <c r="C16" s="10">
        <v>2293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2406.39</v>
      </c>
      <c r="C19" s="10">
        <v>2406.39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4.9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.1" customHeight="1" spans="1:12">
      <c r="A21" s="15" t="s">
        <v>31</v>
      </c>
      <c r="B21" s="13">
        <v>4824.58</v>
      </c>
      <c r="C21" s="13">
        <v>4824.58</v>
      </c>
      <c r="D21" s="13"/>
      <c r="E21" s="13"/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0.600491138717438</v>
      </c>
      <c r="C22" s="16">
        <f>C21/C6</f>
        <v>0.625724509395763</v>
      </c>
      <c r="D22" s="13"/>
      <c r="E22" s="13"/>
      <c r="F22" s="10"/>
      <c r="G22" s="10"/>
      <c r="H22" s="17" t="s">
        <v>34</v>
      </c>
      <c r="I22" s="27"/>
      <c r="J22" s="3"/>
      <c r="K22" s="28"/>
      <c r="L22" s="30"/>
    </row>
    <row r="23" s="2" customFormat="1" ht="48.95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.1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16" workbookViewId="0">
      <selection activeCell="D19" sqref="D19"/>
    </sheetView>
  </sheetViews>
  <sheetFormatPr defaultColWidth="9" defaultRowHeight="15"/>
  <cols>
    <col min="1" max="1" width="31.25" style="1" customWidth="1"/>
    <col min="2" max="2" width="17.375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25" style="3" customWidth="1"/>
    <col min="10" max="10" width="12.375" style="3" customWidth="1"/>
    <col min="11" max="11" width="13.5" style="3" customWidth="1"/>
    <col min="12" max="12" width="15.375" style="3" customWidth="1"/>
    <col min="13" max="13" width="9" style="1"/>
    <col min="14" max="14" width="11.125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6" t="s">
        <v>62</v>
      </c>
      <c r="B3" s="6"/>
      <c r="C3" s="6"/>
      <c r="D3" s="6"/>
      <c r="E3" s="6"/>
      <c r="F3" s="6" t="s">
        <v>63</v>
      </c>
      <c r="G3" s="6"/>
      <c r="H3" s="6"/>
      <c r="I3" s="3"/>
      <c r="J3" s="3"/>
      <c r="K3" s="3"/>
      <c r="L3" s="3"/>
    </row>
    <row r="4" s="1" customFormat="1" ht="29.1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B7+B15+B17+B19</f>
        <v>14136</v>
      </c>
      <c r="C6" s="10">
        <f>C7+C15+C17+C19</f>
        <v>12718</v>
      </c>
      <c r="D6" s="10"/>
      <c r="E6" s="10">
        <f>E7+E15+E17+E19</f>
        <v>1418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B8+B10+B12</f>
        <v>7596</v>
      </c>
      <c r="C7" s="10">
        <f>C8+C10+C12</f>
        <v>6178</v>
      </c>
      <c r="D7" s="10"/>
      <c r="E7" s="10">
        <f>E8+E10+E12</f>
        <v>1418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5808</v>
      </c>
      <c r="C8" s="10">
        <v>4944</v>
      </c>
      <c r="D8" s="10"/>
      <c r="E8" s="10">
        <v>864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5808</v>
      </c>
      <c r="C9" s="10">
        <v>4944</v>
      </c>
      <c r="D9" s="10"/>
      <c r="E9" s="10">
        <v>864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1788</v>
      </c>
      <c r="C10" s="10">
        <v>1234</v>
      </c>
      <c r="D10" s="10"/>
      <c r="E10" s="10">
        <v>554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1788</v>
      </c>
      <c r="C11" s="10">
        <v>1234</v>
      </c>
      <c r="D11" s="10"/>
      <c r="E11" s="10">
        <v>554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2.95" customHeight="1" spans="1:12">
      <c r="A14" s="12" t="s">
        <v>21</v>
      </c>
      <c r="B14" s="10">
        <f>B7</f>
        <v>7596</v>
      </c>
      <c r="C14" s="10">
        <f>C7</f>
        <v>6178</v>
      </c>
      <c r="D14" s="10"/>
      <c r="E14" s="10">
        <f>E7</f>
        <v>1418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6540</v>
      </c>
      <c r="C15" s="10">
        <v>6540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6540</v>
      </c>
      <c r="C16" s="10">
        <v>6540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/>
      <c r="C19" s="10"/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4.95" customHeight="1" spans="1:12">
      <c r="A20" s="9" t="s">
        <v>30</v>
      </c>
      <c r="B20" s="13">
        <v>7769.55</v>
      </c>
      <c r="C20" s="13">
        <v>6605.13</v>
      </c>
      <c r="D20" s="13"/>
      <c r="E20" s="13">
        <v>1164.42</v>
      </c>
      <c r="F20" s="10"/>
      <c r="G20" s="10"/>
      <c r="H20" s="14"/>
      <c r="I20" s="27"/>
      <c r="J20" s="3"/>
      <c r="K20" s="28"/>
      <c r="L20" s="29"/>
    </row>
    <row r="21" s="1" customFormat="1" ht="62.1" customHeight="1" spans="1:12">
      <c r="A21" s="15" t="s">
        <v>31</v>
      </c>
      <c r="B21" s="13">
        <v>7769.55</v>
      </c>
      <c r="C21" s="13">
        <v>6605.13</v>
      </c>
      <c r="D21" s="13"/>
      <c r="E21" s="13">
        <v>1164.42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0.549628607809847</v>
      </c>
      <c r="C22" s="16">
        <f>C21/C6</f>
        <v>0.519352885673848</v>
      </c>
      <c r="D22" s="16"/>
      <c r="E22" s="16">
        <f>E21/E6</f>
        <v>0.821170662905501</v>
      </c>
      <c r="F22" s="16"/>
      <c r="G22" s="16"/>
      <c r="H22" s="17" t="s">
        <v>34</v>
      </c>
      <c r="I22" s="27"/>
      <c r="J22" s="3"/>
      <c r="K22" s="28"/>
      <c r="L22" s="30"/>
    </row>
    <row r="23" s="2" customFormat="1" ht="48.95" customHeight="1" spans="1:14">
      <c r="A23" s="9" t="s">
        <v>35</v>
      </c>
      <c r="B23" s="18">
        <v>34.77</v>
      </c>
      <c r="C23" s="18">
        <v>34.77</v>
      </c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8">
        <v>34.77</v>
      </c>
      <c r="C24" s="18">
        <v>34.77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.1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E3"/>
    <mergeCell ref="F3:H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11" workbookViewId="0">
      <selection activeCell="D16" sqref="A1:H26"/>
    </sheetView>
  </sheetViews>
  <sheetFormatPr defaultColWidth="9.64166666666667" defaultRowHeight="15"/>
  <cols>
    <col min="1" max="1" width="31.3" style="1" customWidth="1"/>
    <col min="2" max="2" width="17.9333333333333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39.12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39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40</v>
      </c>
      <c r="B3" s="31"/>
      <c r="C3" s="32" t="s">
        <v>41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v>6951</v>
      </c>
      <c r="C6" s="10">
        <v>6573</v>
      </c>
      <c r="D6" s="10"/>
      <c r="E6" s="10">
        <v>378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3453</v>
      </c>
      <c r="C7" s="10">
        <v>3075</v>
      </c>
      <c r="D7" s="10"/>
      <c r="E7" s="10">
        <v>378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2370</v>
      </c>
      <c r="C8" s="10">
        <v>2192</v>
      </c>
      <c r="D8" s="10"/>
      <c r="E8" s="10">
        <v>178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2370</v>
      </c>
      <c r="C9" s="10">
        <v>2192</v>
      </c>
      <c r="D9" s="10"/>
      <c r="E9" s="10">
        <v>178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55">
        <v>1083</v>
      </c>
      <c r="C10" s="55">
        <v>883</v>
      </c>
      <c r="D10" s="55"/>
      <c r="E10" s="55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55">
        <v>1083</v>
      </c>
      <c r="C11" s="55">
        <v>883</v>
      </c>
      <c r="D11" s="55"/>
      <c r="E11" s="55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55"/>
      <c r="C12" s="55"/>
      <c r="D12" s="55"/>
      <c r="E12" s="55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56"/>
      <c r="C13" s="56"/>
      <c r="D13" s="55"/>
      <c r="E13" s="55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55">
        <v>3453</v>
      </c>
      <c r="C14" s="55">
        <v>3075</v>
      </c>
      <c r="D14" s="55"/>
      <c r="E14" s="55">
        <v>378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55">
        <v>2688</v>
      </c>
      <c r="C15" s="55">
        <v>2688</v>
      </c>
      <c r="D15" s="55"/>
      <c r="E15" s="55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55">
        <v>2688</v>
      </c>
      <c r="C16" s="55">
        <v>2688</v>
      </c>
      <c r="D16" s="55"/>
      <c r="E16" s="55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810</v>
      </c>
      <c r="C19" s="10">
        <v>810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13">
        <v>4306.22</v>
      </c>
      <c r="C20" s="13">
        <v>4114.62</v>
      </c>
      <c r="D20" s="13"/>
      <c r="E20" s="13">
        <v>191.6</v>
      </c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3">
        <v>4306.22</v>
      </c>
      <c r="C21" s="13">
        <v>4114.62</v>
      </c>
      <c r="D21" s="13"/>
      <c r="E21" s="13">
        <v>191.6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v>0.6195</v>
      </c>
      <c r="C22" s="16">
        <v>0.626</v>
      </c>
      <c r="D22" s="13"/>
      <c r="E22" s="16">
        <v>0.5069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12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17" workbookViewId="0">
      <selection activeCell="D22" sqref="A1:H26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42</v>
      </c>
      <c r="B3" s="31"/>
      <c r="C3" s="32" t="s">
        <v>43</v>
      </c>
      <c r="D3" s="32"/>
      <c r="E3" s="32"/>
      <c r="F3" s="33"/>
      <c r="G3" s="33"/>
      <c r="H3" s="53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54">
        <f>B7+B15+B17+B19</f>
        <v>15004</v>
      </c>
      <c r="C6" s="54">
        <f>C7+C15+C17+C19</f>
        <v>14651</v>
      </c>
      <c r="D6" s="54"/>
      <c r="E6" s="54">
        <f>E7+E15+E17+E19</f>
        <v>353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54">
        <f>B8+B10+B12</f>
        <v>7146</v>
      </c>
      <c r="C7" s="54">
        <f>C8+C10+C12</f>
        <v>6793</v>
      </c>
      <c r="D7" s="54"/>
      <c r="E7" s="54">
        <f>E8+E10+D12</f>
        <v>353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54">
        <f t="shared" ref="B8:B10" si="0">SUM(C8:E8)</f>
        <v>5740</v>
      </c>
      <c r="C8" s="54">
        <v>5587</v>
      </c>
      <c r="D8" s="54"/>
      <c r="E8" s="54">
        <v>153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54">
        <f t="shared" si="0"/>
        <v>5740</v>
      </c>
      <c r="C9" s="54">
        <v>5587</v>
      </c>
      <c r="D9" s="54"/>
      <c r="E9" s="54">
        <v>153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54">
        <f t="shared" si="0"/>
        <v>1406</v>
      </c>
      <c r="C10" s="54">
        <v>1206</v>
      </c>
      <c r="D10" s="54"/>
      <c r="E10" s="54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54">
        <v>1406</v>
      </c>
      <c r="C11" s="54">
        <v>1206</v>
      </c>
      <c r="D11" s="54"/>
      <c r="E11" s="54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54"/>
      <c r="C12" s="54"/>
      <c r="D12" s="54"/>
      <c r="E12" s="54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54"/>
      <c r="C13" s="54"/>
      <c r="D13" s="54"/>
      <c r="E13" s="54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54">
        <f>B9+B11+B13</f>
        <v>7146</v>
      </c>
      <c r="C14" s="54">
        <f>C9+C11+C13</f>
        <v>6793</v>
      </c>
      <c r="D14" s="54"/>
      <c r="E14" s="54">
        <f>E9+E11+E13</f>
        <v>353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54">
        <f>C15</f>
        <v>7858</v>
      </c>
      <c r="C15" s="54">
        <f>C16</f>
        <v>7858</v>
      </c>
      <c r="D15" s="54"/>
      <c r="E15" s="54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54">
        <f>C16</f>
        <v>7858</v>
      </c>
      <c r="C16" s="54">
        <v>7858</v>
      </c>
      <c r="D16" s="54" t="s">
        <v>44</v>
      </c>
      <c r="E16" s="54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/>
      <c r="C19" s="10"/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54">
        <f>C21+E21</f>
        <v>9153</v>
      </c>
      <c r="C21" s="54">
        <v>8975</v>
      </c>
      <c r="D21" s="13" t="s">
        <v>45</v>
      </c>
      <c r="E21" s="13">
        <v>178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0.610037323380432</v>
      </c>
      <c r="C22" s="16">
        <f>C21/C6</f>
        <v>0.612586171592383</v>
      </c>
      <c r="D22" s="16"/>
      <c r="E22" s="16">
        <f>E21/E6</f>
        <v>0.504249291784703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0">
        <f>C24</f>
        <v>365.58</v>
      </c>
      <c r="C24" s="10">
        <v>365.58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16" workbookViewId="0">
      <selection activeCell="D21" sqref="A1:H26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41" customHeight="1" spans="1:12">
      <c r="A3" s="31" t="s">
        <v>46</v>
      </c>
      <c r="B3" s="31"/>
      <c r="C3" s="32" t="s">
        <v>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C6+E6+F6</f>
        <v>10503</v>
      </c>
      <c r="C6" s="10">
        <f>C9+C11+C15+C18+C19</f>
        <v>9636</v>
      </c>
      <c r="D6" s="10"/>
      <c r="E6" s="10">
        <f>E7+E15+E18+E19</f>
        <v>787</v>
      </c>
      <c r="F6" s="10">
        <f>F7+F15+F17+F19</f>
        <v>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B9+B11+B13</f>
        <v>4346</v>
      </c>
      <c r="C7" s="10">
        <f>C9+C11+C13</f>
        <v>3479</v>
      </c>
      <c r="D7" s="10"/>
      <c r="E7" s="10">
        <f>E9+E11+E13</f>
        <v>787</v>
      </c>
      <c r="F7" s="10">
        <v>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2846</v>
      </c>
      <c r="C8" s="10">
        <v>2549</v>
      </c>
      <c r="D8" s="10"/>
      <c r="E8" s="10">
        <v>217</v>
      </c>
      <c r="F8" s="10">
        <v>80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>C9+E9+F9</f>
        <v>2846</v>
      </c>
      <c r="C9" s="10">
        <v>2549</v>
      </c>
      <c r="D9" s="10"/>
      <c r="E9" s="10">
        <v>217</v>
      </c>
      <c r="F9" s="10">
        <v>80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1500</v>
      </c>
      <c r="C10" s="10">
        <v>930</v>
      </c>
      <c r="D10" s="10"/>
      <c r="E10" s="10">
        <v>570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1500</v>
      </c>
      <c r="C11" s="10">
        <v>930</v>
      </c>
      <c r="D11" s="10"/>
      <c r="E11" s="10">
        <v>570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C14+E14+F14</f>
        <v>4346</v>
      </c>
      <c r="C14" s="10">
        <f t="shared" ref="C14:F14" si="0">C9+C11+C13</f>
        <v>3479</v>
      </c>
      <c r="D14" s="10"/>
      <c r="E14" s="10">
        <f t="shared" si="0"/>
        <v>787</v>
      </c>
      <c r="F14" s="10">
        <f t="shared" si="0"/>
        <v>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3861</v>
      </c>
      <c r="C15" s="10">
        <v>3861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3861</v>
      </c>
      <c r="C16" s="10">
        <v>3861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2296</v>
      </c>
      <c r="C19" s="10">
        <v>2296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3">
      <c r="A20" s="9" t="s">
        <v>30</v>
      </c>
      <c r="B20" s="10">
        <f>F20+E20+C20</f>
        <v>6826.95</v>
      </c>
      <c r="C20" s="10">
        <v>6206.36</v>
      </c>
      <c r="D20" s="13"/>
      <c r="E20" s="10">
        <v>540.59</v>
      </c>
      <c r="F20" s="10">
        <v>80</v>
      </c>
      <c r="G20" s="10"/>
      <c r="H20" s="14"/>
      <c r="I20" s="27"/>
      <c r="J20" s="3"/>
      <c r="K20" s="28"/>
      <c r="L20" s="29"/>
      <c r="M20" s="1" t="s">
        <v>44</v>
      </c>
    </row>
    <row r="21" s="1" customFormat="1" ht="62" customHeight="1" spans="1:12">
      <c r="A21" s="15" t="s">
        <v>31</v>
      </c>
      <c r="B21" s="10">
        <f>C21+E21+F21</f>
        <v>6826.95</v>
      </c>
      <c r="C21" s="10">
        <v>6206.36</v>
      </c>
      <c r="D21" s="13"/>
      <c r="E21" s="10">
        <v>540.59</v>
      </c>
      <c r="F21" s="10">
        <v>80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v>0.65</v>
      </c>
      <c r="C22" s="16">
        <v>0.644</v>
      </c>
      <c r="D22" s="13"/>
      <c r="E22" s="16">
        <v>0.687</v>
      </c>
      <c r="F22" s="52">
        <v>1</v>
      </c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>
        <v>43.21</v>
      </c>
      <c r="C23" s="20">
        <v>43.21</v>
      </c>
      <c r="D23" s="12"/>
      <c r="E23" s="12">
        <v>0</v>
      </c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43.21</v>
      </c>
      <c r="C24" s="20">
        <v>43.21</v>
      </c>
      <c r="D24" s="20"/>
      <c r="E24" s="20">
        <v>0</v>
      </c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16" workbookViewId="0">
      <selection activeCell="D21" sqref="A1:H26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47</v>
      </c>
      <c r="B3" s="31"/>
      <c r="C3" s="32" t="s">
        <v>48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 t="shared" ref="B6:B11" si="0">C6+E6</f>
        <v>4898</v>
      </c>
      <c r="C6" s="10">
        <f>C7+C15+C17+C19</f>
        <v>3932</v>
      </c>
      <c r="D6" s="10"/>
      <c r="E6" s="10">
        <f>E7</f>
        <v>966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 t="shared" si="0"/>
        <v>3389</v>
      </c>
      <c r="C7" s="10">
        <v>2423</v>
      </c>
      <c r="D7" s="10"/>
      <c r="E7" s="10">
        <f>E8+E11</f>
        <v>966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f t="shared" si="0"/>
        <v>1876</v>
      </c>
      <c r="C8" s="10">
        <f>1610</f>
        <v>1610</v>
      </c>
      <c r="D8" s="10"/>
      <c r="E8" s="10">
        <f>266</f>
        <v>266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 t="shared" si="0"/>
        <v>1876</v>
      </c>
      <c r="C9" s="10">
        <f>1610</f>
        <v>1610</v>
      </c>
      <c r="D9" s="10"/>
      <c r="E9" s="10">
        <v>266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f t="shared" si="0"/>
        <v>1513</v>
      </c>
      <c r="C10" s="10">
        <v>813</v>
      </c>
      <c r="D10" s="10"/>
      <c r="E10" s="10">
        <v>700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f t="shared" si="0"/>
        <v>1513</v>
      </c>
      <c r="C11" s="10">
        <v>813</v>
      </c>
      <c r="D11" s="10"/>
      <c r="E11" s="10">
        <v>700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C14+E14</f>
        <v>3389</v>
      </c>
      <c r="C14" s="10">
        <v>2423</v>
      </c>
      <c r="D14" s="10"/>
      <c r="E14" s="10">
        <f>E8+E10+E12</f>
        <v>966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>B16</f>
        <v>1509</v>
      </c>
      <c r="C15" s="10">
        <v>1509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f>C16</f>
        <v>1509</v>
      </c>
      <c r="C16" s="10">
        <v>1509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/>
      <c r="C19" s="10"/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3">
        <f>C21+E21</f>
        <v>2964.3475</v>
      </c>
      <c r="C21" s="13">
        <f>(270-5.184)+146.455+239.55+344.607+174.87+(1300-203.5)+249.7+(283.1495-85)</f>
        <v>2714.6475</v>
      </c>
      <c r="D21" s="13"/>
      <c r="E21" s="13">
        <f>46.2+203.5</f>
        <v>249.7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3">
        <f>B21/B6</f>
        <v>0.605215904450796</v>
      </c>
      <c r="C22" s="13">
        <f>C21/C6</f>
        <v>0.690398652085453</v>
      </c>
      <c r="D22" s="13"/>
      <c r="E22" s="13">
        <f>E21/E6</f>
        <v>0.258488612836439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f>C24</f>
        <v>115.6306</v>
      </c>
      <c r="C24" s="20">
        <v>115.6306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0" workbookViewId="0">
      <selection activeCell="D24" sqref="A1:H26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0" t="s">
        <v>49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50</v>
      </c>
      <c r="B3" s="31"/>
      <c r="C3" s="32" t="s">
        <v>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v>15120</v>
      </c>
      <c r="C6" s="10">
        <v>14772</v>
      </c>
      <c r="D6" s="10"/>
      <c r="E6" s="10">
        <v>348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6616</v>
      </c>
      <c r="C7" s="10">
        <v>6268</v>
      </c>
      <c r="D7" s="14"/>
      <c r="E7" s="10">
        <v>348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5207</v>
      </c>
      <c r="C8" s="10">
        <v>5059</v>
      </c>
      <c r="D8" s="14"/>
      <c r="E8" s="10">
        <v>148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5207</v>
      </c>
      <c r="C9" s="10">
        <v>5059</v>
      </c>
      <c r="D9" s="14"/>
      <c r="E9" s="10">
        <v>148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1409</v>
      </c>
      <c r="C10" s="10">
        <v>1209</v>
      </c>
      <c r="D10" s="14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1409</v>
      </c>
      <c r="C11" s="10">
        <v>1209</v>
      </c>
      <c r="D11" s="14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4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4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6616</v>
      </c>
      <c r="C14" s="10">
        <v>6268</v>
      </c>
      <c r="D14" s="14"/>
      <c r="E14" s="10">
        <v>348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8504</v>
      </c>
      <c r="C15" s="10">
        <v>8504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8504</v>
      </c>
      <c r="C16" s="10">
        <v>8504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/>
      <c r="C19" s="10"/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v>9344.16</v>
      </c>
      <c r="C21" s="13">
        <v>9196.16</v>
      </c>
      <c r="D21" s="13"/>
      <c r="E21" s="13">
        <v>148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v>0.618</v>
      </c>
      <c r="C22" s="16">
        <v>0.6225</v>
      </c>
      <c r="D22" s="13"/>
      <c r="E22" s="16">
        <v>0.4253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594.69</v>
      </c>
      <c r="C24" s="51">
        <v>591</v>
      </c>
      <c r="D24" s="18"/>
      <c r="E24" s="18">
        <v>3.69</v>
      </c>
      <c r="F24" s="20"/>
      <c r="G24" s="20"/>
      <c r="H24" s="1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0" workbookViewId="0">
      <selection activeCell="D23" sqref="A1:H26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2.8583333333333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51</v>
      </c>
      <c r="B3" s="31"/>
      <c r="C3" s="32" t="s">
        <v>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 t="shared" ref="B6:F6" si="0">B7+B15+B17+B19</f>
        <v>6500</v>
      </c>
      <c r="C6" s="10">
        <f t="shared" si="0"/>
        <v>6342</v>
      </c>
      <c r="D6" s="10"/>
      <c r="E6" s="10">
        <f t="shared" si="0"/>
        <v>78</v>
      </c>
      <c r="F6" s="10">
        <f t="shared" si="0"/>
        <v>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 t="shared" ref="B7:B16" si="1">C7+D7+E7+F7+G7</f>
        <v>3580</v>
      </c>
      <c r="C7" s="10">
        <f t="shared" ref="C7:F7" si="2">C8+C10+C12</f>
        <v>3422</v>
      </c>
      <c r="D7" s="10"/>
      <c r="E7" s="10">
        <f t="shared" si="2"/>
        <v>78</v>
      </c>
      <c r="F7" s="10">
        <f t="shared" si="2"/>
        <v>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f t="shared" si="1"/>
        <v>2625</v>
      </c>
      <c r="C8" s="10">
        <v>2547</v>
      </c>
      <c r="D8" s="10"/>
      <c r="E8" s="10">
        <v>78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 t="shared" si="1"/>
        <v>2625</v>
      </c>
      <c r="C9" s="10">
        <v>2547</v>
      </c>
      <c r="D9" s="10"/>
      <c r="E9" s="10">
        <v>78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f t="shared" si="1"/>
        <v>955</v>
      </c>
      <c r="C10" s="10">
        <v>875</v>
      </c>
      <c r="D10" s="10"/>
      <c r="E10" s="10"/>
      <c r="F10" s="10">
        <v>80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f t="shared" si="1"/>
        <v>955</v>
      </c>
      <c r="C11" s="10">
        <v>875</v>
      </c>
      <c r="D11" s="10"/>
      <c r="E11" s="10"/>
      <c r="F11" s="10">
        <v>80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>
        <f t="shared" si="1"/>
        <v>0</v>
      </c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>
        <f t="shared" si="1"/>
        <v>0</v>
      </c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 t="shared" si="1"/>
        <v>3580</v>
      </c>
      <c r="C14" s="10">
        <v>3422</v>
      </c>
      <c r="D14" s="10"/>
      <c r="E14" s="10">
        <v>78</v>
      </c>
      <c r="F14" s="10">
        <v>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 t="shared" si="1"/>
        <v>2450</v>
      </c>
      <c r="C15" s="10">
        <v>2450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f t="shared" si="1"/>
        <v>2450</v>
      </c>
      <c r="C16" s="10">
        <v>2450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f t="shared" ref="B17:B19" si="3">SUM(C17:G17)</f>
        <v>0</v>
      </c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>
        <f t="shared" si="3"/>
        <v>0</v>
      </c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f t="shared" si="3"/>
        <v>470</v>
      </c>
      <c r="C19" s="10">
        <v>470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v>4740.65</v>
      </c>
      <c r="C21" s="13">
        <v>4663.43</v>
      </c>
      <c r="D21" s="13"/>
      <c r="E21" s="13">
        <v>77.22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0.729330769230769</v>
      </c>
      <c r="C22" s="16">
        <f>C21/C6</f>
        <v>0.73532481866919</v>
      </c>
      <c r="D22" s="13"/>
      <c r="E22" s="16">
        <f>E21/E6</f>
        <v>0.99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D23" sqref="A1:H26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52</v>
      </c>
      <c r="B3" s="31"/>
      <c r="C3" s="32" t="s">
        <v>53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</f>
        <v>7413</v>
      </c>
      <c r="C6" s="10">
        <f>C7+C15</f>
        <v>6833</v>
      </c>
      <c r="D6" s="10"/>
      <c r="E6" s="10">
        <v>400</v>
      </c>
      <c r="F6" s="10">
        <v>180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B8+B10</f>
        <v>4546</v>
      </c>
      <c r="C7" s="10">
        <f>C8+C10</f>
        <v>3966</v>
      </c>
      <c r="D7" s="10"/>
      <c r="E7" s="10">
        <v>400</v>
      </c>
      <c r="F7" s="10">
        <v>180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3186</v>
      </c>
      <c r="C8" s="10">
        <v>2946</v>
      </c>
      <c r="D8" s="10"/>
      <c r="E8" s="10">
        <v>200</v>
      </c>
      <c r="F8" s="10">
        <v>40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3186</v>
      </c>
      <c r="C9" s="10">
        <v>2946</v>
      </c>
      <c r="D9" s="10"/>
      <c r="E9" s="10">
        <v>200</v>
      </c>
      <c r="F9" s="10">
        <v>40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1360</v>
      </c>
      <c r="C10" s="10">
        <v>1020</v>
      </c>
      <c r="D10" s="10"/>
      <c r="E10" s="10">
        <v>200</v>
      </c>
      <c r="F10" s="10">
        <v>140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1360</v>
      </c>
      <c r="C11" s="10">
        <v>1020</v>
      </c>
      <c r="D11" s="10"/>
      <c r="E11" s="10">
        <v>200</v>
      </c>
      <c r="F11" s="10">
        <v>140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B9+B11</f>
        <v>4546</v>
      </c>
      <c r="C14" s="10">
        <f>C9+C11</f>
        <v>3966</v>
      </c>
      <c r="D14" s="10"/>
      <c r="E14" s="10">
        <v>400</v>
      </c>
      <c r="F14" s="10">
        <v>180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2867</v>
      </c>
      <c r="C15" s="10">
        <v>2867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2867</v>
      </c>
      <c r="C16" s="10">
        <v>2867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0</v>
      </c>
      <c r="C19" s="10">
        <v>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48">
        <v>4576.92</v>
      </c>
      <c r="C20" s="48">
        <v>4576.92</v>
      </c>
      <c r="D20" s="13"/>
      <c r="E20" s="49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48">
        <v>4576.92</v>
      </c>
      <c r="C21" s="48">
        <v>4576.92</v>
      </c>
      <c r="D21" s="13"/>
      <c r="E21" s="13"/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0.617418049372724</v>
      </c>
      <c r="C22" s="16">
        <v>0.6698</v>
      </c>
      <c r="D22" s="13"/>
      <c r="E22" s="13"/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54</v>
      </c>
      <c r="B3" s="31"/>
      <c r="C3" s="32" t="s">
        <v>43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v>6553</v>
      </c>
      <c r="C6" s="10">
        <v>6333</v>
      </c>
      <c r="D6" s="10"/>
      <c r="E6" s="10">
        <v>70</v>
      </c>
      <c r="F6" s="10">
        <v>150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3088</v>
      </c>
      <c r="C7" s="10">
        <v>2868</v>
      </c>
      <c r="D7" s="10"/>
      <c r="E7" s="10">
        <v>70</v>
      </c>
      <c r="F7" s="10">
        <v>150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2197</v>
      </c>
      <c r="C8" s="10">
        <v>2077</v>
      </c>
      <c r="D8" s="10"/>
      <c r="E8" s="10">
        <v>70</v>
      </c>
      <c r="F8" s="10">
        <v>50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2197</v>
      </c>
      <c r="C9" s="10">
        <v>2077</v>
      </c>
      <c r="D9" s="10"/>
      <c r="E9" s="10">
        <v>70</v>
      </c>
      <c r="F9" s="10">
        <v>50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891</v>
      </c>
      <c r="C10" s="10">
        <v>791</v>
      </c>
      <c r="D10" s="10"/>
      <c r="E10" s="10"/>
      <c r="F10" s="10">
        <v>100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891</v>
      </c>
      <c r="C11" s="10">
        <v>791</v>
      </c>
      <c r="D11" s="10"/>
      <c r="E11" s="10"/>
      <c r="F11" s="10">
        <v>100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3088</v>
      </c>
      <c r="C14" s="10">
        <v>2868</v>
      </c>
      <c r="D14" s="10"/>
      <c r="E14" s="10">
        <v>70</v>
      </c>
      <c r="F14" s="10">
        <v>150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1545</v>
      </c>
      <c r="C15" s="10">
        <v>1545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1545</v>
      </c>
      <c r="C16" s="10">
        <v>1545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1920</v>
      </c>
      <c r="C19" s="10">
        <v>1920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3">
        <f>SUM(C21:F21)</f>
        <v>4246.39</v>
      </c>
      <c r="C21" s="13">
        <v>4147.99</v>
      </c>
      <c r="D21" s="13"/>
      <c r="E21" s="10">
        <v>38.4</v>
      </c>
      <c r="F21" s="10">
        <v>60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v>0.648</v>
      </c>
      <c r="C22" s="16">
        <v>0.655</v>
      </c>
      <c r="D22" s="13"/>
      <c r="E22" s="16">
        <v>0.548</v>
      </c>
      <c r="F22" s="16">
        <v>0.4</v>
      </c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8">
        <v>142.63</v>
      </c>
      <c r="C24" s="18">
        <v>142.63</v>
      </c>
      <c r="D24" s="20"/>
      <c r="E24" s="20"/>
      <c r="F24" s="20"/>
      <c r="G24" s="47" t="s">
        <v>55</v>
      </c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临桂区</vt:lpstr>
      <vt:lpstr>全州县</vt:lpstr>
      <vt:lpstr>恭城县</vt:lpstr>
      <vt:lpstr>兴安县</vt:lpstr>
      <vt:lpstr>灌阳县</vt:lpstr>
      <vt:lpstr>永福县</vt:lpstr>
      <vt:lpstr>平乐县</vt:lpstr>
      <vt:lpstr>阳朔县</vt:lpstr>
      <vt:lpstr>荔浦市</vt:lpstr>
      <vt:lpstr>雁山区</vt:lpstr>
      <vt:lpstr>资源县</vt:lpstr>
      <vt:lpstr>灵川县</vt:lpstr>
      <vt:lpstr>龙胜县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Hlz</cp:lastModifiedBy>
  <dcterms:created xsi:type="dcterms:W3CDTF">2021-01-29T03:25:00Z</dcterms:created>
  <dcterms:modified xsi:type="dcterms:W3CDTF">2023-10-12T08:46:52Z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58DF7728CF02490FB717D3C14640EF2E</vt:lpwstr>
  </property>
</Properties>
</file>