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840"/>
  </bookViews>
  <sheets>
    <sheet name="桂林市汇总表" sheetId="4" r:id="rId1"/>
    <sheet name="临桂区" sheetId="5" r:id="rId2"/>
    <sheet name="全州县" sheetId="6" r:id="rId3"/>
    <sheet name="恭城县" sheetId="7" r:id="rId4"/>
    <sheet name="兴安县" sheetId="8" r:id="rId5"/>
    <sheet name="灌阳县" sheetId="9" r:id="rId6"/>
    <sheet name="永福县" sheetId="10" r:id="rId7"/>
    <sheet name="平乐县" sheetId="11" r:id="rId8"/>
    <sheet name="阳朔县" sheetId="12" r:id="rId9"/>
    <sheet name="荔浦市" sheetId="13" r:id="rId10"/>
    <sheet name="雁山区" sheetId="14" r:id="rId11"/>
    <sheet name="资源县" sheetId="15" r:id="rId12"/>
    <sheet name="灵川县" sheetId="16" r:id="rId13"/>
    <sheet name="龙胜县" sheetId="17" r:id="rId14"/>
  </sheets>
  <definedNames>
    <definedName name="_xlnm.Print_Area" localSheetId="0">桂林市汇总表!$A$1:$H$25</definedName>
    <definedName name="_xlnm.Print_Titles" localSheetId="0">桂林市汇总表!$4:$5</definedName>
  </definedNames>
  <calcPr calcId="144525"/>
</workbook>
</file>

<file path=xl/sharedStrings.xml><?xml version="1.0" encoding="utf-8"?>
<sst xmlns="http://schemas.openxmlformats.org/spreadsheetml/2006/main" count="719" uniqueCount="66">
  <si>
    <t>附件</t>
  </si>
  <si>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</si>
  <si>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</t>
  </si>
  <si>
    <t xml:space="preserve">  填报日期：2021年9月30日</t>
  </si>
  <si>
    <t>单位：万元</t>
  </si>
  <si>
    <t>合计</t>
  </si>
  <si>
    <t>其中：</t>
  </si>
  <si>
    <t>填表说明</t>
  </si>
  <si>
    <t>发展资金和三西资金</t>
  </si>
  <si>
    <t>以工代赈资金</t>
  </si>
  <si>
    <t>少数民族发展资金</t>
  </si>
  <si>
    <t>国有贫困林场资金</t>
  </si>
  <si>
    <t>国有贫困农场资金</t>
  </si>
  <si>
    <t>一、安排及拨付</t>
  </si>
  <si>
    <t>此项为（一）、（二）、（三）、（四）的合计数</t>
  </si>
  <si>
    <t>（一） 中央资金预算安排数</t>
  </si>
  <si>
    <t>参照国扶系统数填写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</si>
  <si>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</si>
  <si>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</si>
  <si>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</si>
  <si>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</si>
  <si>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</si>
  <si>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</si>
  <si>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</si>
  <si>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</si>
  <si>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</si>
  <si>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</si>
  <si>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</si>
  <si>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</si>
  <si>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</si>
  <si>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</si>
  <si>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</si>
  <si>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</si>
  <si>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</si>
  <si>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本年度资金支出率=本年度资金支出进度/（中央资金截至本月底拨付到县+自治区资金截至本月底拨付到县+市级资金截至本月底拨付到县+县本级年度预算安排数）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</si>
  <si>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</si>
  <si>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</si>
  <si>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</si>
  <si>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</si>
  <si>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</t>
    </r>
    <r>
      <rPr>
        <b/>
        <sz val="24"/>
        <color theme="1"/>
        <rFont val="Times New Roman"/>
        <charset val="134"/>
      </rPr>
      <t>9</t>
    </r>
    <r>
      <rPr>
        <b/>
        <sz val="24"/>
        <color theme="1"/>
        <rFont val="宋体"/>
        <charset val="134"/>
      </rPr>
      <t>月政衔接推进乡村振兴补助资金安排、拨付及支出情况表</t>
    </r>
  </si>
  <si>
    <t>填报单位：临桂区乡村振兴局</t>
  </si>
  <si>
    <t xml:space="preserve">  填报日期：2021年9月28 日</t>
  </si>
  <si>
    <t>本年度资金支出率=本年度资金支出进度/（中央资金截止本月底拨付到县+自治区资金截止本月底拨付到县+市级资金截止本月底拨付到县+县本级年度预算安排数）</t>
  </si>
  <si>
    <t>填报单位：全州县乡村振兴局</t>
  </si>
  <si>
    <t xml:space="preserve"> </t>
  </si>
  <si>
    <t xml:space="preserve">  </t>
  </si>
  <si>
    <t>填报单位：恭城瑶族自治县乡村振兴局</t>
  </si>
  <si>
    <t xml:space="preserve">  填报日期：2021年9月29日</t>
  </si>
  <si>
    <t>我县2020年结转结余214.802万元，截止至9月底支付78.58万元，余下资金全部为质保金，预计12月底支付完毕</t>
  </si>
  <si>
    <t>填报单位：兴安县乡村振兴局</t>
  </si>
  <si>
    <t xml:space="preserve">  填报日期：2021年 9月28日</t>
  </si>
  <si>
    <r>
      <rPr>
        <b/>
        <sz val="24"/>
        <color theme="1"/>
        <rFont val="宋体"/>
        <charset val="134"/>
      </rPr>
      <t>灌阳县</t>
    </r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年9月份财政衔接推进乡村振兴补助资金安排、拨付及支出情况表</t>
    </r>
  </si>
  <si>
    <t>填报单位：灌阳县乡村振兴局</t>
  </si>
  <si>
    <t xml:space="preserve">  填报日期：2021年9月28日</t>
  </si>
  <si>
    <t>填报单位：永福县乡村振兴局</t>
  </si>
  <si>
    <t>填报单位：平乐县乡村振兴局</t>
  </si>
  <si>
    <t xml:space="preserve">  填报日期：2021年 9月 29日</t>
  </si>
  <si>
    <t>填报单位：阳朔县乡村振兴局</t>
  </si>
  <si>
    <t>剩余8.95万元为未支出的项目质保金。</t>
  </si>
  <si>
    <t>填报单位：荔浦市乡村振兴局</t>
  </si>
  <si>
    <t>备注：2020年结余资金为55.4914万元，其中财政局收回剩余县配套资金5.872077万元。</t>
  </si>
  <si>
    <t>填报单位：桂林市雁山区乡村振兴局</t>
  </si>
  <si>
    <t>填报单位：资源县乡村振兴局</t>
  </si>
  <si>
    <t>填报单位：灵川县乡村振兴局</t>
  </si>
  <si>
    <t>填报单位：龙胜各族自治县乡村振兴局</t>
  </si>
  <si>
    <t>填报日期：2021年9月28日                单位：万元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</si>
</sst>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  <numFmt numFmtId="179" formatCode="0.0_ "/>
    <numFmt numFmtId="180" formatCode="0.0000_ 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2"/>
      <name val="楷体"/>
      <charset val="134"/>
    </font>
    <font>
      <sz val="14"/>
      <color theme="1"/>
      <name val="楷体"/>
      <charset val="134"/>
    </font>
    <font>
      <sz val="12"/>
      <color theme="1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楷体"/>
      <charset val="134"/>
    </font>
    <font>
      <sz val="18"/>
      <color rgb="FF000000"/>
      <name val="楷体"/>
      <charset val="134"/>
    </font>
    <font>
      <sz val="18"/>
      <name val="宋体"/>
      <charset val="134"/>
    </font>
    <font>
      <b/>
      <sz val="24"/>
      <color theme="1"/>
      <name val="宋体"/>
      <charset val="134"/>
    </font>
    <font>
      <sz val="18"/>
      <name val="楷体"/>
      <charset val="134"/>
    </font>
    <font>
      <sz val="18"/>
      <color rgb="FFFF0000"/>
      <name val="楷体"/>
      <charset val="134"/>
    </font>
    <font>
      <sz val="14"/>
      <name val="楷体"/>
      <charset val="134"/>
    </font>
    <font>
      <b/>
      <sz val="16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9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4" borderId="9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0" fillId="0" borderId="2" xfId="0" applyNumberFormat="1" applyFont="1" applyFill="1" applyBorder="1" applyAlignment="1">
      <alignment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0" fontId="12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horizontal="right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/>
    </xf>
    <xf numFmtId="1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15" fillId="0" borderId="3" xfId="0" applyNumberFormat="1" applyFont="1" applyFill="1" applyBorder="1" applyAlignment="1">
      <alignment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8" fontId="16" fillId="0" borderId="2" xfId="0" applyNumberFormat="1" applyFont="1" applyFill="1" applyBorder="1" applyAlignment="1">
      <alignment horizontal="center" vertical="center" wrapText="1"/>
    </xf>
    <xf numFmtId="179" fontId="17" fillId="0" borderId="2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 wrapText="1"/>
    </xf>
    <xf numFmtId="10" fontId="8" fillId="0" borderId="2" xfId="3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0" fontId="8" fillId="0" borderId="2" xfId="0" applyNumberFormat="1" applyFont="1" applyFill="1" applyBorder="1" applyAlignment="1" applyProtection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9" fontId="1" fillId="0" borderId="0" xfId="3" applyNumberFormat="1" applyFont="1" applyFill="1" applyAlignment="1">
      <alignment horizontal="center" vertical="center"/>
    </xf>
    <xf numFmtId="176" fontId="19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8" fontId="21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180" fontId="21" fillId="0" borderId="2" xfId="0" applyNumberFormat="1" applyFont="1" applyFill="1" applyBorder="1" applyAlignment="1">
      <alignment horizontal="center" vertical="center" wrapText="1"/>
    </xf>
    <xf numFmtId="10" fontId="21" fillId="0" borderId="2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vertical="center" wrapText="1"/>
    </xf>
    <xf numFmtId="0" fontId="21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vertical="center" wrapText="1"/>
    </xf>
    <xf numFmtId="177" fontId="21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6"/>
  <sheetViews>
    <sheetView tabSelected="1" view="pageBreakPreview" zoomScale="60" zoomScaleNormal="77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ht="18.75" spans="1:1">
      <c r="A1" s="4" t="s">
        <v>0</v>
      </c>
    </row>
    <row r="2" ht="5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3" customHeight="1" spans="1:8">
      <c r="A3" s="31" t="s">
        <v>2</v>
      </c>
      <c r="B3" s="31"/>
      <c r="C3" s="32" t="s">
        <v>3</v>
      </c>
      <c r="D3" s="32"/>
      <c r="E3" s="32"/>
      <c r="F3" s="33"/>
      <c r="G3" s="33"/>
      <c r="H3" s="34" t="s">
        <v>4</v>
      </c>
    </row>
    <row r="4" ht="29" customHeight="1" spans="1:8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</row>
    <row r="5" ht="51" customHeight="1" spans="1:8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</row>
    <row r="6" ht="51" customHeight="1" spans="1:8">
      <c r="A6" s="9" t="s">
        <v>13</v>
      </c>
      <c r="B6" s="65">
        <f>SUM(C6+D6+E6+F6)</f>
        <v>136497.39</v>
      </c>
      <c r="C6" s="65">
        <v>128296.39</v>
      </c>
      <c r="D6" s="65">
        <v>500</v>
      </c>
      <c r="E6" s="66">
        <v>7161</v>
      </c>
      <c r="F6" s="66">
        <v>540</v>
      </c>
      <c r="G6" s="67"/>
      <c r="H6" s="11" t="s">
        <v>14</v>
      </c>
    </row>
    <row r="7" ht="51" customHeight="1" spans="1:8">
      <c r="A7" s="12" t="s">
        <v>15</v>
      </c>
      <c r="B7" s="66">
        <f t="shared" ref="B7:B24" si="0">SUM(C7+D7+E7+F7)</f>
        <v>59138</v>
      </c>
      <c r="C7" s="66">
        <v>50937</v>
      </c>
      <c r="D7" s="66">
        <v>500</v>
      </c>
      <c r="E7" s="66">
        <v>7161</v>
      </c>
      <c r="F7" s="66">
        <v>540</v>
      </c>
      <c r="G7" s="67"/>
      <c r="H7" s="11" t="s">
        <v>16</v>
      </c>
    </row>
    <row r="8" ht="51" customHeight="1" spans="1:8">
      <c r="A8" s="12" t="s">
        <v>17</v>
      </c>
      <c r="B8" s="66">
        <f t="shared" si="0"/>
        <v>41305</v>
      </c>
      <c r="C8" s="66">
        <v>38382</v>
      </c>
      <c r="D8" s="66"/>
      <c r="E8" s="66">
        <v>2923</v>
      </c>
      <c r="F8" s="66"/>
      <c r="G8" s="67"/>
      <c r="H8" s="11" t="s">
        <v>16</v>
      </c>
    </row>
    <row r="9" ht="51" customHeight="1" spans="1:8">
      <c r="A9" s="12" t="s">
        <v>18</v>
      </c>
      <c r="B9" s="66">
        <f t="shared" si="0"/>
        <v>41525</v>
      </c>
      <c r="C9" s="66">
        <v>38382</v>
      </c>
      <c r="D9" s="66"/>
      <c r="E9" s="66">
        <v>2923</v>
      </c>
      <c r="F9" s="66">
        <v>220</v>
      </c>
      <c r="G9" s="67"/>
      <c r="H9" s="11" t="s">
        <v>16</v>
      </c>
    </row>
    <row r="10" ht="51" customHeight="1" spans="1:14">
      <c r="A10" s="12" t="s">
        <v>19</v>
      </c>
      <c r="B10" s="66">
        <f t="shared" si="0"/>
        <v>17613</v>
      </c>
      <c r="C10" s="66">
        <v>12555</v>
      </c>
      <c r="D10" s="66">
        <v>500</v>
      </c>
      <c r="E10" s="66">
        <v>4238</v>
      </c>
      <c r="F10" s="66">
        <v>320</v>
      </c>
      <c r="G10" s="67"/>
      <c r="H10" s="11" t="s">
        <v>16</v>
      </c>
      <c r="I10" s="25"/>
      <c r="J10" s="25"/>
      <c r="K10" s="25"/>
      <c r="L10" s="25"/>
      <c r="M10" s="26"/>
      <c r="N10" s="26"/>
    </row>
    <row r="11" ht="51" customHeight="1" spans="1:14">
      <c r="A11" s="12" t="s">
        <v>18</v>
      </c>
      <c r="B11" s="66">
        <f t="shared" si="0"/>
        <v>17613</v>
      </c>
      <c r="C11" s="66">
        <v>12555</v>
      </c>
      <c r="D11" s="66">
        <v>500</v>
      </c>
      <c r="E11" s="66">
        <v>4238</v>
      </c>
      <c r="F11" s="66">
        <v>320</v>
      </c>
      <c r="G11" s="67"/>
      <c r="H11" s="11" t="s">
        <v>16</v>
      </c>
      <c r="I11" s="25"/>
      <c r="J11" s="25"/>
      <c r="K11" s="25"/>
      <c r="L11" s="25"/>
      <c r="M11" s="26"/>
      <c r="N11" s="26"/>
    </row>
    <row r="12" ht="51" customHeight="1" spans="1:8">
      <c r="A12" s="12" t="s">
        <v>20</v>
      </c>
      <c r="B12" s="66">
        <f t="shared" si="0"/>
        <v>0</v>
      </c>
      <c r="C12" s="66">
        <v>0</v>
      </c>
      <c r="D12" s="66"/>
      <c r="E12" s="65">
        <v>0</v>
      </c>
      <c r="F12" s="65"/>
      <c r="G12" s="67"/>
      <c r="H12" s="11" t="s">
        <v>16</v>
      </c>
    </row>
    <row r="13" ht="51" customHeight="1" spans="1:8">
      <c r="A13" s="12" t="s">
        <v>18</v>
      </c>
      <c r="B13" s="66">
        <f t="shared" si="0"/>
        <v>0</v>
      </c>
      <c r="C13" s="66">
        <v>0</v>
      </c>
      <c r="D13" s="66"/>
      <c r="E13" s="65">
        <v>0</v>
      </c>
      <c r="F13" s="65"/>
      <c r="G13" s="67"/>
      <c r="H13" s="11" t="s">
        <v>16</v>
      </c>
    </row>
    <row r="14" ht="73" customHeight="1" spans="1:8">
      <c r="A14" s="12" t="s">
        <v>21</v>
      </c>
      <c r="B14" s="66">
        <f t="shared" si="0"/>
        <v>59138</v>
      </c>
      <c r="C14" s="66">
        <v>50937</v>
      </c>
      <c r="D14" s="66">
        <v>500</v>
      </c>
      <c r="E14" s="66">
        <v>7161</v>
      </c>
      <c r="F14" s="66">
        <v>540</v>
      </c>
      <c r="G14" s="67"/>
      <c r="H14" s="11" t="s">
        <v>22</v>
      </c>
    </row>
    <row r="15" ht="51" customHeight="1" spans="1:8">
      <c r="A15" s="12" t="s">
        <v>23</v>
      </c>
      <c r="B15" s="66">
        <f t="shared" si="0"/>
        <v>47837</v>
      </c>
      <c r="C15" s="66">
        <v>47837</v>
      </c>
      <c r="D15" s="66"/>
      <c r="E15" s="65">
        <v>0</v>
      </c>
      <c r="F15" s="65"/>
      <c r="G15" s="67"/>
      <c r="H15" s="11" t="s">
        <v>16</v>
      </c>
    </row>
    <row r="16" ht="51" customHeight="1" spans="1:8">
      <c r="A16" s="12" t="s">
        <v>24</v>
      </c>
      <c r="B16" s="66">
        <f t="shared" si="0"/>
        <v>47837</v>
      </c>
      <c r="C16" s="66">
        <v>47837</v>
      </c>
      <c r="D16" s="66"/>
      <c r="E16" s="65">
        <v>0</v>
      </c>
      <c r="F16" s="65"/>
      <c r="G16" s="67"/>
      <c r="H16" s="11" t="s">
        <v>16</v>
      </c>
    </row>
    <row r="17" ht="51" customHeight="1" spans="1:8">
      <c r="A17" s="12" t="s">
        <v>25</v>
      </c>
      <c r="B17" s="66">
        <f t="shared" si="0"/>
        <v>0</v>
      </c>
      <c r="C17" s="66">
        <v>0</v>
      </c>
      <c r="D17" s="66"/>
      <c r="E17" s="65"/>
      <c r="F17" s="65"/>
      <c r="G17" s="67"/>
      <c r="H17" s="11" t="s">
        <v>26</v>
      </c>
    </row>
    <row r="18" ht="51" customHeight="1" spans="1:8">
      <c r="A18" s="12" t="s">
        <v>24</v>
      </c>
      <c r="B18" s="66">
        <f t="shared" si="0"/>
        <v>0</v>
      </c>
      <c r="C18" s="66">
        <v>0</v>
      </c>
      <c r="D18" s="66"/>
      <c r="E18" s="65"/>
      <c r="F18" s="65"/>
      <c r="G18" s="67"/>
      <c r="H18" s="11" t="s">
        <v>27</v>
      </c>
    </row>
    <row r="19" ht="51" customHeight="1" spans="1:8">
      <c r="A19" s="12" t="s">
        <v>28</v>
      </c>
      <c r="B19" s="65">
        <f t="shared" si="0"/>
        <v>29522.39</v>
      </c>
      <c r="C19" s="65">
        <v>29522.39</v>
      </c>
      <c r="D19" s="65"/>
      <c r="E19" s="65"/>
      <c r="F19" s="65"/>
      <c r="G19" s="67"/>
      <c r="H19" s="11" t="s">
        <v>29</v>
      </c>
    </row>
    <row r="20" ht="55" customHeight="1" spans="1:12">
      <c r="A20" s="9" t="s">
        <v>30</v>
      </c>
      <c r="B20" s="65"/>
      <c r="C20" s="68"/>
      <c r="D20" s="69"/>
      <c r="E20" s="69"/>
      <c r="F20" s="65">
        <v>25.1</v>
      </c>
      <c r="G20" s="67"/>
      <c r="I20" s="27"/>
      <c r="K20" s="28"/>
      <c r="L20" s="29"/>
    </row>
    <row r="21" ht="62" customHeight="1" spans="1:12">
      <c r="A21" s="70" t="s">
        <v>31</v>
      </c>
      <c r="B21" s="71">
        <f t="shared" si="0"/>
        <v>102985.72106</v>
      </c>
      <c r="C21" s="71">
        <v>98396.89026</v>
      </c>
      <c r="D21" s="69"/>
      <c r="E21" s="69">
        <v>4329.0808</v>
      </c>
      <c r="F21" s="65">
        <v>259.75</v>
      </c>
      <c r="G21" s="67"/>
      <c r="H21" s="11" t="s">
        <v>32</v>
      </c>
      <c r="I21" s="27"/>
      <c r="K21" s="28"/>
      <c r="L21" s="29"/>
    </row>
    <row r="22" ht="93" customHeight="1" spans="1:12">
      <c r="A22" s="70" t="s">
        <v>33</v>
      </c>
      <c r="B22" s="72">
        <f>B21/B6</f>
        <v>0.754488573444518</v>
      </c>
      <c r="C22" s="72">
        <f>C21/C6</f>
        <v>0.766949796950639</v>
      </c>
      <c r="D22" s="72"/>
      <c r="E22" s="72">
        <f>E21/E6</f>
        <v>0.60453579109063</v>
      </c>
      <c r="F22" s="72">
        <f>F21/F6</f>
        <v>0.481018518518519</v>
      </c>
      <c r="G22" s="72"/>
      <c r="H22" s="17" t="s">
        <v>34</v>
      </c>
      <c r="I22" s="27"/>
      <c r="K22" s="28"/>
      <c r="L22" s="30"/>
    </row>
    <row r="23" s="2" customFormat="1" ht="49" customHeight="1" spans="1:14">
      <c r="A23" s="73" t="s">
        <v>35</v>
      </c>
      <c r="B23" s="65"/>
      <c r="C23" s="74"/>
      <c r="D23" s="69"/>
      <c r="E23" s="69"/>
      <c r="F23" s="69">
        <v>0</v>
      </c>
      <c r="G23" s="75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76" t="s">
        <v>36</v>
      </c>
      <c r="B24" s="77">
        <f t="shared" si="0"/>
        <v>1835.348</v>
      </c>
      <c r="C24" s="71">
        <v>1805.108</v>
      </c>
      <c r="D24" s="65"/>
      <c r="E24" s="71">
        <v>30.24</v>
      </c>
      <c r="F24" s="74">
        <v>0</v>
      </c>
      <c r="G24" s="78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79" t="s">
        <v>37</v>
      </c>
      <c r="B25" s="79"/>
      <c r="C25" s="79"/>
      <c r="D25" s="79"/>
      <c r="E25" s="79"/>
      <c r="F25" s="79"/>
      <c r="G25" s="79"/>
      <c r="H25" s="79"/>
      <c r="I25" s="3"/>
      <c r="J25" s="3"/>
      <c r="K25" s="3"/>
      <c r="L25" s="3"/>
      <c r="M25" s="1"/>
      <c r="N25" s="1"/>
    </row>
    <row r="26" ht="14" customHeight="1" spans="1:7">
      <c r="A26" s="23" t="s">
        <v>38</v>
      </c>
      <c r="B26" s="23"/>
      <c r="C26" s="23"/>
      <c r="D26" s="23"/>
      <c r="E26" s="23"/>
      <c r="F26" s="23"/>
      <c r="G26" s="24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00694444444445" right="0.432638888888889" top="0.235416666666667" bottom="0.118055555555556" header="0.297916666666667" footer="0.15625"/>
  <pageSetup paperSize="9" scale="54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0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59</v>
      </c>
      <c r="B3" s="31"/>
      <c r="C3" s="32" t="s">
        <v>53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40">
        <f>C6+D6+E6+F6+G6</f>
        <v>6329</v>
      </c>
      <c r="C6" s="40">
        <f>C7+C15+C17+C19</f>
        <v>6046</v>
      </c>
      <c r="D6" s="40">
        <f>D7+D15+D17+D19</f>
        <v>0</v>
      </c>
      <c r="E6" s="40">
        <f>E7+E15+E17+E19</f>
        <v>283</v>
      </c>
      <c r="F6" s="40">
        <v>0</v>
      </c>
      <c r="G6" s="40">
        <v>0</v>
      </c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40">
        <f t="shared" ref="B7:B11" si="0">C7+E7</f>
        <v>3086</v>
      </c>
      <c r="C7" s="41">
        <f>C8+C10+C12</f>
        <v>2803</v>
      </c>
      <c r="D7" s="41"/>
      <c r="E7" s="41">
        <f>E8+E10+E12</f>
        <v>283</v>
      </c>
      <c r="F7" s="42"/>
      <c r="G7" s="42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40">
        <f t="shared" si="0"/>
        <v>2070</v>
      </c>
      <c r="C8" s="41">
        <v>1987</v>
      </c>
      <c r="D8" s="43"/>
      <c r="E8" s="41">
        <v>83</v>
      </c>
      <c r="F8" s="42"/>
      <c r="G8" s="42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40">
        <f t="shared" si="0"/>
        <v>2070</v>
      </c>
      <c r="C9" s="41">
        <v>1987</v>
      </c>
      <c r="D9" s="43"/>
      <c r="E9" s="41">
        <v>83</v>
      </c>
      <c r="F9" s="42"/>
      <c r="G9" s="42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40">
        <f t="shared" si="0"/>
        <v>1016</v>
      </c>
      <c r="C10" s="41">
        <v>816</v>
      </c>
      <c r="D10" s="41"/>
      <c r="E10" s="41">
        <v>200</v>
      </c>
      <c r="F10" s="41"/>
      <c r="G10" s="42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40">
        <f t="shared" si="0"/>
        <v>1016</v>
      </c>
      <c r="C11" s="41">
        <v>816</v>
      </c>
      <c r="D11" s="41"/>
      <c r="E11" s="41">
        <v>200</v>
      </c>
      <c r="F11" s="41"/>
      <c r="G11" s="42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41"/>
      <c r="C12" s="41"/>
      <c r="D12" s="41"/>
      <c r="E12" s="41"/>
      <c r="F12" s="41"/>
      <c r="G12" s="42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41"/>
      <c r="C13" s="41"/>
      <c r="D13" s="41"/>
      <c r="E13" s="41"/>
      <c r="F13" s="41"/>
      <c r="G13" s="42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41">
        <f>B10+B8</f>
        <v>3086</v>
      </c>
      <c r="C14" s="41">
        <f>C10+C8</f>
        <v>2803</v>
      </c>
      <c r="D14" s="41"/>
      <c r="E14" s="41">
        <f>E10+E8</f>
        <v>283</v>
      </c>
      <c r="F14" s="41"/>
      <c r="G14" s="42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41">
        <f>C15+E15</f>
        <v>1768</v>
      </c>
      <c r="C15" s="41">
        <v>1768</v>
      </c>
      <c r="D15" s="41"/>
      <c r="E15" s="41"/>
      <c r="F15" s="41"/>
      <c r="G15" s="4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41">
        <f>C16+E16</f>
        <v>1768</v>
      </c>
      <c r="C16" s="41">
        <v>1768</v>
      </c>
      <c r="D16" s="40"/>
      <c r="E16" s="41"/>
      <c r="F16" s="40"/>
      <c r="G16" s="4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42"/>
      <c r="C17" s="42"/>
      <c r="D17" s="42"/>
      <c r="E17" s="42"/>
      <c r="F17" s="42"/>
      <c r="G17" s="42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42"/>
      <c r="C18" s="42"/>
      <c r="D18" s="42"/>
      <c r="E18" s="42"/>
      <c r="F18" s="42"/>
      <c r="G18" s="42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41">
        <v>1475</v>
      </c>
      <c r="C19" s="41">
        <v>1475</v>
      </c>
      <c r="D19" s="42"/>
      <c r="E19" s="42"/>
      <c r="F19" s="42"/>
      <c r="G19" s="42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40">
        <v>4755.32</v>
      </c>
      <c r="C20" s="40">
        <f>B20-E20</f>
        <v>4530.95</v>
      </c>
      <c r="D20" s="40"/>
      <c r="E20" s="40">
        <v>224.37</v>
      </c>
      <c r="F20" s="42"/>
      <c r="G20" s="42"/>
      <c r="I20" s="27"/>
      <c r="J20" s="3"/>
      <c r="K20" s="28"/>
      <c r="L20" s="29"/>
    </row>
    <row r="21" s="1" customFormat="1" ht="62" customHeight="1" spans="1:12">
      <c r="A21" s="15" t="s">
        <v>31</v>
      </c>
      <c r="B21" s="40">
        <v>4755.32</v>
      </c>
      <c r="C21" s="40">
        <f>B21-E21</f>
        <v>4530.95</v>
      </c>
      <c r="D21" s="40"/>
      <c r="E21" s="40">
        <v>224.37</v>
      </c>
      <c r="F21" s="42"/>
      <c r="G21" s="42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44">
        <f>B20/B6</f>
        <v>0.751354084373519</v>
      </c>
      <c r="C22" s="44">
        <f>C20/C6</f>
        <v>0.749412834932187</v>
      </c>
      <c r="D22" s="44"/>
      <c r="E22" s="44">
        <f>E20/E6</f>
        <v>0.792826855123675</v>
      </c>
      <c r="F22" s="42"/>
      <c r="G22" s="42"/>
      <c r="H22" s="17" t="s">
        <v>42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40">
        <f>B24</f>
        <v>55.4914</v>
      </c>
      <c r="C23" s="40">
        <f>C24</f>
        <v>53.9514</v>
      </c>
      <c r="D23" s="40"/>
      <c r="E23" s="40">
        <f>E24</f>
        <v>1.54</v>
      </c>
      <c r="F23" s="45"/>
      <c r="G23" s="45"/>
      <c r="H23" s="46" t="s">
        <v>60</v>
      </c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47">
        <f>C24+E24</f>
        <v>55.4914</v>
      </c>
      <c r="C24" s="48">
        <v>53.9514</v>
      </c>
      <c r="D24" s="48"/>
      <c r="E24" s="40">
        <v>1.54</v>
      </c>
      <c r="F24" s="40"/>
      <c r="G24" s="49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8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4" style="1" customWidth="1"/>
    <col min="3" max="3" width="19.25" style="1" customWidth="1"/>
    <col min="4" max="4" width="14.375" style="1" customWidth="1"/>
    <col min="5" max="5" width="19" style="1" customWidth="1"/>
    <col min="6" max="6" width="17.25" style="1" customWidth="1"/>
    <col min="7" max="7" width="16.87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8" t="s">
        <v>61</v>
      </c>
      <c r="B3" s="38"/>
      <c r="C3" s="39" t="s">
        <v>47</v>
      </c>
      <c r="D3" s="39"/>
      <c r="E3" s="39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8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B7+B15+B17+B19</f>
        <v>2593</v>
      </c>
      <c r="C6" s="10">
        <f>C7+C15+C17+C19</f>
        <v>2339</v>
      </c>
      <c r="D6" s="10"/>
      <c r="E6" s="10">
        <f>E7+E15+E17+E19</f>
        <v>254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C7+E7</f>
        <v>1592</v>
      </c>
      <c r="C7" s="10">
        <v>1338</v>
      </c>
      <c r="D7" s="10"/>
      <c r="E7" s="10">
        <v>254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688</v>
      </c>
      <c r="C8" s="10">
        <v>634</v>
      </c>
      <c r="D8" s="10"/>
      <c r="E8" s="10">
        <v>54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688</v>
      </c>
      <c r="C9" s="10">
        <v>634</v>
      </c>
      <c r="D9" s="10"/>
      <c r="E9" s="10">
        <v>54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704</v>
      </c>
      <c r="C10" s="10">
        <v>704</v>
      </c>
      <c r="D10" s="10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704</v>
      </c>
      <c r="C11" s="10">
        <v>704</v>
      </c>
      <c r="D11" s="10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1592</v>
      </c>
      <c r="C14" s="10">
        <v>1338</v>
      </c>
      <c r="D14" s="10"/>
      <c r="E14" s="10">
        <v>254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>570+24</f>
        <v>594</v>
      </c>
      <c r="C15" s="10">
        <f>570+24</f>
        <v>594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594</v>
      </c>
      <c r="C16" s="10">
        <v>594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407</v>
      </c>
      <c r="C19" s="10">
        <v>407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SUM(C21:E21)</f>
        <v>2011.65</v>
      </c>
      <c r="C21" s="10">
        <v>1929.45</v>
      </c>
      <c r="D21" s="13"/>
      <c r="E21" s="13">
        <v>82.2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0.77580023139221</v>
      </c>
      <c r="C22" s="16">
        <f>C21/C6</f>
        <v>0.824903805044891</v>
      </c>
      <c r="D22" s="16"/>
      <c r="E22" s="16">
        <f>E21/E6</f>
        <v>0.323622047244094</v>
      </c>
      <c r="F22" s="10"/>
      <c r="G22" s="10"/>
      <c r="H22" s="17" t="s">
        <v>42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>
        <v>0</v>
      </c>
      <c r="C23" s="18">
        <v>0</v>
      </c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v>0</v>
      </c>
      <c r="C24" s="18">
        <v>0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16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62</v>
      </c>
      <c r="B3" s="31"/>
      <c r="C3" s="32" t="s">
        <v>53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 t="shared" ref="B6:B11" si="0">SUM(C6:G6)</f>
        <v>14245</v>
      </c>
      <c r="C6" s="10">
        <f t="shared" ref="C6:F6" si="1">C7+C15+C17+C19</f>
        <v>12193</v>
      </c>
      <c r="D6" s="10">
        <f t="shared" si="1"/>
        <v>500</v>
      </c>
      <c r="E6" s="10">
        <f t="shared" si="1"/>
        <v>1502</v>
      </c>
      <c r="F6" s="10">
        <f t="shared" si="1"/>
        <v>50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 t="shared" ref="B7:F7" si="2">B8+B10+B12</f>
        <v>7365</v>
      </c>
      <c r="C7" s="10">
        <f t="shared" si="2"/>
        <v>5313</v>
      </c>
      <c r="D7" s="10">
        <f t="shared" si="2"/>
        <v>500</v>
      </c>
      <c r="E7" s="10">
        <f t="shared" si="2"/>
        <v>1502</v>
      </c>
      <c r="F7" s="10">
        <f t="shared" si="2"/>
        <v>50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f t="shared" si="0"/>
        <v>4642</v>
      </c>
      <c r="C8" s="10">
        <v>4104</v>
      </c>
      <c r="D8" s="10"/>
      <c r="E8" s="10">
        <v>488</v>
      </c>
      <c r="F8" s="10">
        <v>50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f t="shared" si="0"/>
        <v>4642</v>
      </c>
      <c r="C9" s="10">
        <v>4104</v>
      </c>
      <c r="D9" s="10"/>
      <c r="E9" s="10">
        <v>488</v>
      </c>
      <c r="F9" s="10">
        <v>50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f t="shared" si="0"/>
        <v>2723</v>
      </c>
      <c r="C10" s="10">
        <v>1209</v>
      </c>
      <c r="D10" s="10">
        <v>500</v>
      </c>
      <c r="E10" s="10">
        <v>1014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f t="shared" si="0"/>
        <v>2723</v>
      </c>
      <c r="C11" s="10">
        <v>1209</v>
      </c>
      <c r="D11" s="10">
        <v>500</v>
      </c>
      <c r="E11" s="10">
        <v>1014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 t="shared" ref="B14:F14" si="3">B9+B11+B13</f>
        <v>7365</v>
      </c>
      <c r="C14" s="10">
        <f t="shared" si="3"/>
        <v>5313</v>
      </c>
      <c r="D14" s="10">
        <v>500</v>
      </c>
      <c r="E14" s="10">
        <f t="shared" si="3"/>
        <v>1502</v>
      </c>
      <c r="F14" s="10">
        <f t="shared" si="3"/>
        <v>50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 t="shared" ref="B15:B19" si="4">SUM(C15:G15)</f>
        <v>5360</v>
      </c>
      <c r="C15" s="10">
        <v>5360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f t="shared" si="4"/>
        <v>5360</v>
      </c>
      <c r="C16" s="10">
        <v>5360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f t="shared" si="4"/>
        <v>1520</v>
      </c>
      <c r="C19" s="10">
        <v>1520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SUM(C21:G21)</f>
        <v>9972.9245</v>
      </c>
      <c r="C21" s="13">
        <v>9648.3645</v>
      </c>
      <c r="D21" s="13"/>
      <c r="E21" s="13">
        <v>289.91</v>
      </c>
      <c r="F21" s="10">
        <v>34.65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 t="shared" ref="B22:F22" si="5">B21/B6</f>
        <v>0.7001</v>
      </c>
      <c r="C22" s="16">
        <f t="shared" si="5"/>
        <v>0.791303575822193</v>
      </c>
      <c r="D22" s="16"/>
      <c r="E22" s="16">
        <f t="shared" si="5"/>
        <v>0.193015978695073</v>
      </c>
      <c r="F22" s="16">
        <f t="shared" si="5"/>
        <v>0.693</v>
      </c>
      <c r="G22" s="16"/>
      <c r="H22" s="17" t="s">
        <v>42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7">
        <f>SUM(C24:G24)</f>
        <v>447.976</v>
      </c>
      <c r="C24" s="18">
        <v>422.966</v>
      </c>
      <c r="D24" s="20"/>
      <c r="E24" s="18">
        <v>25.01</v>
      </c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8" workbookViewId="0">
      <selection activeCell="A25" sqref="$A25:$XFD25"/>
    </sheetView>
  </sheetViews>
  <sheetFormatPr defaultColWidth="9" defaultRowHeight="15"/>
  <cols>
    <col min="1" max="1" width="31.25" style="1" customWidth="1"/>
    <col min="2" max="2" width="17.375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25" style="3" customWidth="1"/>
    <col min="10" max="10" width="12.375" style="3" customWidth="1"/>
    <col min="11" max="11" width="13.5" style="3" customWidth="1"/>
    <col min="12" max="12" width="15.375" style="3" customWidth="1"/>
    <col min="13" max="13" width="9" style="1"/>
    <col min="14" max="14" width="11.125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31" t="s">
        <v>63</v>
      </c>
      <c r="B3" s="31"/>
      <c r="C3" s="32" t="s">
        <v>47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.1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B14+B16+B18+B19</f>
        <v>8034.39</v>
      </c>
      <c r="C6" s="10">
        <f>C14+C16+C18+C19</f>
        <v>7710.39</v>
      </c>
      <c r="D6" s="10"/>
      <c r="E6" s="10">
        <v>324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3335</v>
      </c>
      <c r="C7" s="10">
        <v>3011</v>
      </c>
      <c r="D7" s="10"/>
      <c r="E7" s="10">
        <v>324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2270</v>
      </c>
      <c r="C8" s="10">
        <v>2146</v>
      </c>
      <c r="D8" s="10"/>
      <c r="E8" s="10">
        <v>124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2270</v>
      </c>
      <c r="C9" s="10">
        <v>2146</v>
      </c>
      <c r="D9" s="10"/>
      <c r="E9" s="10">
        <v>124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1065</v>
      </c>
      <c r="C10" s="10">
        <v>865</v>
      </c>
      <c r="D10" s="10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1065</v>
      </c>
      <c r="C11" s="10">
        <v>865</v>
      </c>
      <c r="D11" s="10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2.95" customHeight="1" spans="1:12">
      <c r="A14" s="12" t="s">
        <v>21</v>
      </c>
      <c r="B14" s="10">
        <f>B9+B11+B13</f>
        <v>3335</v>
      </c>
      <c r="C14" s="10">
        <f>C9+C11+C13</f>
        <v>3011</v>
      </c>
      <c r="D14" s="10"/>
      <c r="E14" s="10">
        <f>E9+E11</f>
        <v>324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2293</v>
      </c>
      <c r="C15" s="10">
        <v>2293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2293</v>
      </c>
      <c r="C16" s="10">
        <v>2293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2406.39</v>
      </c>
      <c r="C19" s="10">
        <v>2406.39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4.9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.1" customHeight="1" spans="1:12">
      <c r="A21" s="15" t="s">
        <v>31</v>
      </c>
      <c r="B21" s="13">
        <f>C21+E21</f>
        <v>6070.68</v>
      </c>
      <c r="C21" s="13">
        <v>6008.68</v>
      </c>
      <c r="D21" s="13"/>
      <c r="E21" s="13">
        <v>62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0.755586920724535</v>
      </c>
      <c r="C22" s="16">
        <f>C21/C6</f>
        <v>0.779296507699351</v>
      </c>
      <c r="D22" s="13"/>
      <c r="E22" s="16">
        <v>0.1914</v>
      </c>
      <c r="F22" s="10"/>
      <c r="G22" s="10"/>
      <c r="H22" s="17" t="s">
        <v>42</v>
      </c>
      <c r="I22" s="27"/>
      <c r="J22" s="3"/>
      <c r="K22" s="28"/>
      <c r="L22" s="30"/>
    </row>
    <row r="23" s="2" customFormat="1" ht="48.95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.1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17" workbookViewId="0">
      <selection activeCell="A25" sqref="$A25:$XFD25"/>
    </sheetView>
  </sheetViews>
  <sheetFormatPr defaultColWidth="9" defaultRowHeight="15"/>
  <cols>
    <col min="1" max="1" width="31.25" style="1" customWidth="1"/>
    <col min="2" max="2" width="17.375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25" style="3" customWidth="1"/>
    <col min="10" max="10" width="12.375" style="3" customWidth="1"/>
    <col min="11" max="11" width="13.5" style="3" customWidth="1"/>
    <col min="12" max="12" width="15.375" style="3" customWidth="1"/>
    <col min="13" max="13" width="9" style="1"/>
    <col min="14" max="14" width="11.125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6" t="s">
        <v>64</v>
      </c>
      <c r="B3" s="6"/>
      <c r="C3" s="6"/>
      <c r="D3" s="6"/>
      <c r="E3" s="6"/>
      <c r="F3" s="6" t="s">
        <v>65</v>
      </c>
      <c r="G3" s="6"/>
      <c r="H3" s="6"/>
      <c r="I3" s="3"/>
      <c r="J3" s="3"/>
      <c r="K3" s="3"/>
      <c r="L3" s="3"/>
    </row>
    <row r="4" s="1" customFormat="1" ht="29.1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B7+B15+B17+B19</f>
        <v>14746</v>
      </c>
      <c r="C6" s="10">
        <f>C7+C15+C17+C19</f>
        <v>13328</v>
      </c>
      <c r="D6" s="10"/>
      <c r="E6" s="10">
        <f>E7+E15+E17+E19</f>
        <v>1418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B8+B10+B12</f>
        <v>7596</v>
      </c>
      <c r="C7" s="10">
        <f>C8+C10+C12</f>
        <v>6178</v>
      </c>
      <c r="D7" s="10"/>
      <c r="E7" s="10">
        <f>E8+E10+E12</f>
        <v>1418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5808</v>
      </c>
      <c r="C8" s="10">
        <v>4944</v>
      </c>
      <c r="D8" s="10"/>
      <c r="E8" s="10">
        <v>864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5808</v>
      </c>
      <c r="C9" s="10">
        <v>4944</v>
      </c>
      <c r="D9" s="10"/>
      <c r="E9" s="10">
        <v>864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1788</v>
      </c>
      <c r="C10" s="10">
        <v>1234</v>
      </c>
      <c r="D10" s="10"/>
      <c r="E10" s="10">
        <v>554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1788</v>
      </c>
      <c r="C11" s="10">
        <v>1234</v>
      </c>
      <c r="D11" s="10"/>
      <c r="E11" s="10">
        <v>554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2.95" customHeight="1" spans="1:12">
      <c r="A14" s="12" t="s">
        <v>21</v>
      </c>
      <c r="B14" s="10">
        <f>B7</f>
        <v>7596</v>
      </c>
      <c r="C14" s="10">
        <f>C7</f>
        <v>6178</v>
      </c>
      <c r="D14" s="10"/>
      <c r="E14" s="10">
        <f>E7</f>
        <v>1418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6540</v>
      </c>
      <c r="C15" s="10">
        <v>6540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6540</v>
      </c>
      <c r="C16" s="10">
        <v>6540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610</v>
      </c>
      <c r="C19" s="10">
        <v>610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4.95" customHeight="1" spans="1:12">
      <c r="A20" s="9" t="s">
        <v>30</v>
      </c>
      <c r="B20" s="13">
        <v>11103.74</v>
      </c>
      <c r="C20" s="13">
        <v>9852.82</v>
      </c>
      <c r="D20" s="13"/>
      <c r="E20" s="13">
        <v>1250.92</v>
      </c>
      <c r="F20" s="10"/>
      <c r="G20" s="10"/>
      <c r="H20" s="14"/>
      <c r="I20" s="27"/>
      <c r="J20" s="3"/>
      <c r="K20" s="28"/>
      <c r="L20" s="29"/>
    </row>
    <row r="21" s="1" customFormat="1" ht="62.1" customHeight="1" spans="1:12">
      <c r="A21" s="15" t="s">
        <v>31</v>
      </c>
      <c r="B21" s="13">
        <v>11103.74</v>
      </c>
      <c r="C21" s="13">
        <v>9852.82</v>
      </c>
      <c r="D21" s="13"/>
      <c r="E21" s="13">
        <v>1250.92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0.753000135630001</v>
      </c>
      <c r="C22" s="16">
        <f>C21/C6</f>
        <v>0.739257202881152</v>
      </c>
      <c r="D22" s="16"/>
      <c r="E22" s="16">
        <f>E21/E6</f>
        <v>0.882172073342736</v>
      </c>
      <c r="F22" s="16"/>
      <c r="G22" s="16"/>
      <c r="H22" s="17" t="s">
        <v>42</v>
      </c>
      <c r="I22" s="27"/>
      <c r="J22" s="3"/>
      <c r="K22" s="28"/>
      <c r="L22" s="30"/>
    </row>
    <row r="23" s="2" customFormat="1" ht="48.95" customHeight="1" spans="1:14">
      <c r="A23" s="9" t="s">
        <v>35</v>
      </c>
      <c r="B23" s="18">
        <v>34.77</v>
      </c>
      <c r="C23" s="18">
        <v>34.77</v>
      </c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18">
        <v>34.77</v>
      </c>
      <c r="C24" s="18">
        <v>34.77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.1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E3"/>
    <mergeCell ref="F3:H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20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9333333333333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39.12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39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40</v>
      </c>
      <c r="B3" s="31"/>
      <c r="C3" s="32" t="s">
        <v>41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63">
        <v>12151</v>
      </c>
      <c r="C6" s="63">
        <v>11773</v>
      </c>
      <c r="D6" s="10"/>
      <c r="E6" s="10">
        <v>378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3453</v>
      </c>
      <c r="C7" s="10">
        <v>3075</v>
      </c>
      <c r="D7" s="10"/>
      <c r="E7" s="10">
        <v>378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2370</v>
      </c>
      <c r="C8" s="10">
        <v>2192</v>
      </c>
      <c r="D8" s="10"/>
      <c r="E8" s="10">
        <v>178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2370</v>
      </c>
      <c r="C9" s="10">
        <v>2192</v>
      </c>
      <c r="D9" s="10"/>
      <c r="E9" s="10">
        <v>178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63">
        <v>1083</v>
      </c>
      <c r="C10" s="63">
        <v>883</v>
      </c>
      <c r="D10" s="63"/>
      <c r="E10" s="63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63">
        <v>1083</v>
      </c>
      <c r="C11" s="63">
        <v>883</v>
      </c>
      <c r="D11" s="63"/>
      <c r="E11" s="63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63"/>
      <c r="C12" s="63"/>
      <c r="D12" s="63"/>
      <c r="E12" s="63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64"/>
      <c r="C13" s="64"/>
      <c r="D13" s="63"/>
      <c r="E13" s="63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63">
        <v>3453</v>
      </c>
      <c r="C14" s="63">
        <v>3075</v>
      </c>
      <c r="D14" s="63"/>
      <c r="E14" s="63">
        <v>378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63">
        <v>2688</v>
      </c>
      <c r="C15" s="63">
        <v>2688</v>
      </c>
      <c r="D15" s="63"/>
      <c r="E15" s="63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63">
        <v>2688</v>
      </c>
      <c r="C16" s="63">
        <v>2688</v>
      </c>
      <c r="D16" s="63"/>
      <c r="E16" s="63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63">
        <v>6010</v>
      </c>
      <c r="C19" s="63">
        <v>6010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13">
        <v>9307.7</v>
      </c>
      <c r="C20" s="13">
        <v>9010.1</v>
      </c>
      <c r="D20" s="13"/>
      <c r="E20" s="13">
        <v>297.6</v>
      </c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3">
        <v>9307.7</v>
      </c>
      <c r="C21" s="13">
        <v>9010.1</v>
      </c>
      <c r="D21" s="13"/>
      <c r="E21" s="13">
        <v>297.6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v>0.766</v>
      </c>
      <c r="C22" s="16">
        <v>0.7653</v>
      </c>
      <c r="D22" s="13"/>
      <c r="E22" s="16">
        <v>0.7873</v>
      </c>
      <c r="F22" s="10"/>
      <c r="G22" s="10"/>
      <c r="H22" s="17" t="s">
        <v>42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12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22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21.125" style="1" customWidth="1"/>
    <col min="3" max="3" width="20.5" style="1" customWidth="1"/>
    <col min="4" max="4" width="10.875" style="1" customWidth="1"/>
    <col min="5" max="5" width="16.45" style="1" customWidth="1"/>
    <col min="6" max="6" width="14.875" style="1" customWidth="1"/>
    <col min="7" max="7" width="1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43</v>
      </c>
      <c r="B3" s="31"/>
      <c r="C3" s="32" t="s">
        <v>3</v>
      </c>
      <c r="D3" s="32"/>
      <c r="E3" s="32"/>
      <c r="F3" s="33"/>
      <c r="G3" s="33"/>
      <c r="H3" s="61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51">
        <f>B7+B15+B17+B19</f>
        <v>19004</v>
      </c>
      <c r="C6" s="51">
        <f>C7+C15+C17+C19</f>
        <v>18651</v>
      </c>
      <c r="D6" s="51"/>
      <c r="E6" s="51">
        <f>E7+E15+E17+E19</f>
        <v>353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51">
        <f>B8+B10+B12</f>
        <v>7146</v>
      </c>
      <c r="C7" s="51">
        <f>C8+C10+C12</f>
        <v>6793</v>
      </c>
      <c r="D7" s="51"/>
      <c r="E7" s="51">
        <f>E8+E10+D12</f>
        <v>353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51">
        <f t="shared" ref="B8:B10" si="0">SUM(C8:E8)</f>
        <v>5740</v>
      </c>
      <c r="C8" s="51">
        <v>5587</v>
      </c>
      <c r="D8" s="51"/>
      <c r="E8" s="51">
        <v>153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51">
        <f t="shared" si="0"/>
        <v>5740</v>
      </c>
      <c r="C9" s="51">
        <v>5587</v>
      </c>
      <c r="D9" s="51"/>
      <c r="E9" s="51">
        <v>153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51">
        <f t="shared" si="0"/>
        <v>1406</v>
      </c>
      <c r="C10" s="51">
        <v>1206</v>
      </c>
      <c r="D10" s="51"/>
      <c r="E10" s="51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51">
        <v>1406</v>
      </c>
      <c r="C11" s="51">
        <v>1206</v>
      </c>
      <c r="D11" s="51"/>
      <c r="E11" s="51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51"/>
      <c r="C12" s="51"/>
      <c r="D12" s="51"/>
      <c r="E12" s="51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51"/>
      <c r="C13" s="51"/>
      <c r="D13" s="51"/>
      <c r="E13" s="51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51">
        <f>B9+B11+B13</f>
        <v>7146</v>
      </c>
      <c r="C14" s="51">
        <f>C9+C11+C13</f>
        <v>6793</v>
      </c>
      <c r="D14" s="51"/>
      <c r="E14" s="51">
        <f>E9+E11+E13</f>
        <v>353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51">
        <f t="shared" ref="B15:B19" si="1">C15</f>
        <v>7858</v>
      </c>
      <c r="C15" s="51">
        <f>C16</f>
        <v>7858</v>
      </c>
      <c r="D15" s="51"/>
      <c r="E15" s="51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51">
        <f t="shared" si="1"/>
        <v>7858</v>
      </c>
      <c r="C16" s="51">
        <v>7858</v>
      </c>
      <c r="D16" s="51" t="s">
        <v>44</v>
      </c>
      <c r="E16" s="51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51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51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51">
        <f t="shared" si="1"/>
        <v>4000</v>
      </c>
      <c r="C19" s="51">
        <v>4000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C21+E21</f>
        <v>15377.81</v>
      </c>
      <c r="C21" s="10">
        <v>15156.61</v>
      </c>
      <c r="D21" s="13" t="s">
        <v>45</v>
      </c>
      <c r="E21" s="13">
        <v>221.2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0.809188065670385</v>
      </c>
      <c r="C22" s="16">
        <f>C21/C6</f>
        <v>0.812643289904027</v>
      </c>
      <c r="D22" s="16"/>
      <c r="E22" s="16">
        <f>E21/E6</f>
        <v>0.626628895184136</v>
      </c>
      <c r="F22" s="10"/>
      <c r="G22" s="10"/>
      <c r="H22" s="17" t="s">
        <v>42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62">
        <v>144.48</v>
      </c>
      <c r="L23" s="30"/>
      <c r="M23" s="1"/>
      <c r="N23" s="1"/>
    </row>
    <row r="24" s="2" customFormat="1" ht="66" customHeight="1" spans="1:14">
      <c r="A24" s="19" t="s">
        <v>36</v>
      </c>
      <c r="B24" s="10">
        <f>C24</f>
        <v>365.58</v>
      </c>
      <c r="C24" s="10">
        <v>365.58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41" customHeight="1" spans="1:12">
      <c r="A3" s="31" t="s">
        <v>46</v>
      </c>
      <c r="B3" s="31"/>
      <c r="C3" s="32" t="s">
        <v>47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C6+E6+F6</f>
        <v>10503</v>
      </c>
      <c r="C6" s="10">
        <f>C9+C11+C15+C18+C19</f>
        <v>9636</v>
      </c>
      <c r="D6" s="10"/>
      <c r="E6" s="10">
        <f>E7+E15+E18+E19</f>
        <v>787</v>
      </c>
      <c r="F6" s="10">
        <f>F7+F15+F17+F19</f>
        <v>80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B9+B11+B13</f>
        <v>4346</v>
      </c>
      <c r="C7" s="10">
        <f>C9+C11+C13</f>
        <v>3479</v>
      </c>
      <c r="D7" s="10"/>
      <c r="E7" s="10">
        <f>E9+E11+E13</f>
        <v>787</v>
      </c>
      <c r="F7" s="10">
        <v>80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2846</v>
      </c>
      <c r="C8" s="10">
        <v>2549</v>
      </c>
      <c r="D8" s="10"/>
      <c r="E8" s="10">
        <v>217</v>
      </c>
      <c r="F8" s="10">
        <v>80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f>C9+E9+F9</f>
        <v>2846</v>
      </c>
      <c r="C9" s="10">
        <v>2549</v>
      </c>
      <c r="D9" s="10"/>
      <c r="E9" s="10">
        <v>217</v>
      </c>
      <c r="F9" s="10">
        <v>80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1500</v>
      </c>
      <c r="C10" s="10">
        <v>930</v>
      </c>
      <c r="D10" s="10"/>
      <c r="E10" s="10">
        <v>570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1500</v>
      </c>
      <c r="C11" s="10">
        <v>930</v>
      </c>
      <c r="D11" s="10"/>
      <c r="E11" s="10">
        <v>570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C14+E14+F14</f>
        <v>4346</v>
      </c>
      <c r="C14" s="10">
        <f t="shared" ref="C14:F14" si="0">C9+C11+C13</f>
        <v>3479</v>
      </c>
      <c r="D14" s="10"/>
      <c r="E14" s="10">
        <f t="shared" si="0"/>
        <v>787</v>
      </c>
      <c r="F14" s="10">
        <f t="shared" si="0"/>
        <v>80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3861</v>
      </c>
      <c r="C15" s="10">
        <v>3861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3861</v>
      </c>
      <c r="C16" s="10">
        <v>3861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2296</v>
      </c>
      <c r="C19" s="10">
        <v>2296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3">
      <c r="A20" s="9" t="s">
        <v>30</v>
      </c>
      <c r="B20" s="60"/>
      <c r="C20" s="10"/>
      <c r="D20" s="13"/>
      <c r="E20" s="10"/>
      <c r="F20" s="10"/>
      <c r="G20" s="10"/>
      <c r="H20" s="14"/>
      <c r="I20" s="27"/>
      <c r="J20" s="3"/>
      <c r="K20" s="28"/>
      <c r="L20" s="29"/>
      <c r="M20" s="1" t="s">
        <v>44</v>
      </c>
    </row>
    <row r="21" s="1" customFormat="1" ht="62" customHeight="1" spans="1:12">
      <c r="A21" s="15" t="s">
        <v>31</v>
      </c>
      <c r="B21" s="10">
        <f>C21+E21+F21</f>
        <v>8152.47</v>
      </c>
      <c r="C21" s="10">
        <v>7381.88</v>
      </c>
      <c r="D21" s="13"/>
      <c r="E21" s="10">
        <v>690.59</v>
      </c>
      <c r="F21" s="10">
        <v>80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v>0.7762</v>
      </c>
      <c r="C22" s="16">
        <v>0.7661</v>
      </c>
      <c r="D22" s="13"/>
      <c r="E22" s="16">
        <v>0.8775</v>
      </c>
      <c r="F22" s="16">
        <v>1</v>
      </c>
      <c r="G22" s="10"/>
      <c r="H22" s="17" t="s">
        <v>42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46" t="s">
        <v>48</v>
      </c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v>78.58</v>
      </c>
      <c r="C24" s="18">
        <v>78.58</v>
      </c>
      <c r="D24" s="20"/>
      <c r="E24" s="20">
        <v>0</v>
      </c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55" zoomScaleNormal="55" topLeftCell="A17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49</v>
      </c>
      <c r="B3" s="31"/>
      <c r="C3" s="32" t="s">
        <v>50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 t="shared" ref="B6:B11" si="0">C6+E6</f>
        <v>6898</v>
      </c>
      <c r="C6" s="10">
        <f>C7+C15+C17+C19</f>
        <v>5932</v>
      </c>
      <c r="D6" s="10"/>
      <c r="E6" s="10">
        <f>E7</f>
        <v>966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 t="shared" si="0"/>
        <v>3389</v>
      </c>
      <c r="C7" s="10">
        <v>2423</v>
      </c>
      <c r="D7" s="10"/>
      <c r="E7" s="10">
        <f>E8+E11</f>
        <v>966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f t="shared" si="0"/>
        <v>1876</v>
      </c>
      <c r="C8" s="10">
        <f>1610</f>
        <v>1610</v>
      </c>
      <c r="D8" s="10"/>
      <c r="E8" s="10">
        <f>266</f>
        <v>266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f t="shared" si="0"/>
        <v>1876</v>
      </c>
      <c r="C9" s="10">
        <f>1610</f>
        <v>1610</v>
      </c>
      <c r="D9" s="10"/>
      <c r="E9" s="10">
        <v>266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f t="shared" si="0"/>
        <v>1513</v>
      </c>
      <c r="C10" s="10">
        <v>813</v>
      </c>
      <c r="D10" s="10"/>
      <c r="E10" s="10">
        <v>700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f t="shared" si="0"/>
        <v>1513</v>
      </c>
      <c r="C11" s="10">
        <v>813</v>
      </c>
      <c r="D11" s="10"/>
      <c r="E11" s="10">
        <v>700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C14+E14</f>
        <v>3389</v>
      </c>
      <c r="C14" s="10">
        <v>2423</v>
      </c>
      <c r="D14" s="10"/>
      <c r="E14" s="10">
        <f>E8+E10+E12</f>
        <v>966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>B16</f>
        <v>1509</v>
      </c>
      <c r="C15" s="10">
        <v>1509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f>C16</f>
        <v>1509</v>
      </c>
      <c r="C16" s="10">
        <v>1509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2000</v>
      </c>
      <c r="C19" s="10">
        <v>2000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60">
        <f>C21+E21</f>
        <v>5301.82726</v>
      </c>
      <c r="C21" s="60">
        <f>(270-5.184)+146.455+239.55+344.607+174.87+(1300-203.5)+249.7+(283.1495-85)+(778.60896+980)</f>
        <v>4473.25646</v>
      </c>
      <c r="D21" s="13"/>
      <c r="E21" s="13">
        <f>46.2+203.5+(78.75+500.1208)</f>
        <v>828.5708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v>0.768604</v>
      </c>
      <c r="C22" s="16">
        <v>0.754089</v>
      </c>
      <c r="D22" s="35"/>
      <c r="E22" s="16">
        <v>0.857734</v>
      </c>
      <c r="F22" s="35"/>
      <c r="G22" s="35"/>
      <c r="H22" s="17" t="s">
        <v>42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f>C24</f>
        <v>115.6306</v>
      </c>
      <c r="C24" s="20">
        <v>115.6306</v>
      </c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5" zoomScaleNormal="85" topLeftCell="A21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7" t="s">
        <v>51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52</v>
      </c>
      <c r="B3" s="31"/>
      <c r="C3" s="32" t="s">
        <v>53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v>18540</v>
      </c>
      <c r="C6" s="10">
        <v>18192</v>
      </c>
      <c r="D6" s="10"/>
      <c r="E6" s="10">
        <v>348</v>
      </c>
      <c r="F6" s="10"/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6616</v>
      </c>
      <c r="C7" s="10">
        <v>6268</v>
      </c>
      <c r="D7" s="14"/>
      <c r="E7" s="10">
        <v>348</v>
      </c>
      <c r="F7" s="10"/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5207</v>
      </c>
      <c r="C8" s="10">
        <v>5059</v>
      </c>
      <c r="D8" s="14"/>
      <c r="E8" s="10">
        <v>148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5207</v>
      </c>
      <c r="C9" s="10">
        <v>5059</v>
      </c>
      <c r="D9" s="14"/>
      <c r="E9" s="10">
        <v>148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1409</v>
      </c>
      <c r="C10" s="10">
        <v>1209</v>
      </c>
      <c r="D10" s="14"/>
      <c r="E10" s="10">
        <v>200</v>
      </c>
      <c r="F10" s="10"/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1409</v>
      </c>
      <c r="C11" s="10">
        <v>1209</v>
      </c>
      <c r="D11" s="14"/>
      <c r="E11" s="10">
        <v>200</v>
      </c>
      <c r="F11" s="10"/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4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4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6616</v>
      </c>
      <c r="C14" s="10">
        <v>6268</v>
      </c>
      <c r="D14" s="14"/>
      <c r="E14" s="10">
        <v>348</v>
      </c>
      <c r="F14" s="10"/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8504</v>
      </c>
      <c r="C15" s="10">
        <v>8504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8504</v>
      </c>
      <c r="C16" s="10">
        <v>8504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3420</v>
      </c>
      <c r="C19" s="10">
        <v>3420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v>14147.87</v>
      </c>
      <c r="C21" s="10">
        <v>13999.87</v>
      </c>
      <c r="D21" s="13"/>
      <c r="E21" s="13">
        <v>148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58">
        <v>0.7631</v>
      </c>
      <c r="C22" s="16">
        <v>0.7696</v>
      </c>
      <c r="D22" s="13"/>
      <c r="E22" s="16">
        <v>0.4253</v>
      </c>
      <c r="F22" s="10"/>
      <c r="G22" s="10"/>
      <c r="H22" s="17" t="s">
        <v>42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>
        <v>594.69</v>
      </c>
      <c r="C24" s="59">
        <v>591</v>
      </c>
      <c r="D24" s="18"/>
      <c r="E24" s="18">
        <v>3.69</v>
      </c>
      <c r="F24" s="20"/>
      <c r="G24" s="20"/>
      <c r="H24" s="1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40" zoomScaleNormal="40" topLeftCell="A10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2.8583333333333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54</v>
      </c>
      <c r="B3" s="31"/>
      <c r="C3" s="32" t="s">
        <v>53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 t="shared" ref="B6:F6" si="0">B7+B15+B17+B19</f>
        <v>7864</v>
      </c>
      <c r="C6" s="10">
        <f t="shared" si="0"/>
        <v>7706</v>
      </c>
      <c r="D6" s="10"/>
      <c r="E6" s="10">
        <f t="shared" si="0"/>
        <v>78</v>
      </c>
      <c r="F6" s="10">
        <f t="shared" si="0"/>
        <v>80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 t="shared" ref="B7:B16" si="1">C7+D7+E7+F7+G7</f>
        <v>3580</v>
      </c>
      <c r="C7" s="10">
        <f t="shared" ref="C7:F7" si="2">C8+C10+C12</f>
        <v>3422</v>
      </c>
      <c r="D7" s="10"/>
      <c r="E7" s="10">
        <f t="shared" si="2"/>
        <v>78</v>
      </c>
      <c r="F7" s="10">
        <f t="shared" si="2"/>
        <v>80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f t="shared" si="1"/>
        <v>2625</v>
      </c>
      <c r="C8" s="10">
        <v>2547</v>
      </c>
      <c r="D8" s="10"/>
      <c r="E8" s="10">
        <v>78</v>
      </c>
      <c r="F8" s="10"/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f t="shared" si="1"/>
        <v>2625</v>
      </c>
      <c r="C9" s="10">
        <v>2547</v>
      </c>
      <c r="D9" s="10"/>
      <c r="E9" s="10">
        <v>78</v>
      </c>
      <c r="F9" s="10"/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f t="shared" si="1"/>
        <v>955</v>
      </c>
      <c r="C10" s="10">
        <v>875</v>
      </c>
      <c r="D10" s="10"/>
      <c r="E10" s="10"/>
      <c r="F10" s="10">
        <v>80</v>
      </c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f t="shared" si="1"/>
        <v>955</v>
      </c>
      <c r="C11" s="10">
        <v>875</v>
      </c>
      <c r="D11" s="10"/>
      <c r="E11" s="10"/>
      <c r="F11" s="10">
        <v>80</v>
      </c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>
        <f t="shared" si="1"/>
        <v>0</v>
      </c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>
        <f t="shared" si="1"/>
        <v>0</v>
      </c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 t="shared" si="1"/>
        <v>3580</v>
      </c>
      <c r="C14" s="10">
        <v>3422</v>
      </c>
      <c r="D14" s="10"/>
      <c r="E14" s="10">
        <v>78</v>
      </c>
      <c r="F14" s="10">
        <v>80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f t="shared" si="1"/>
        <v>2450</v>
      </c>
      <c r="C15" s="10">
        <v>2450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f t="shared" si="1"/>
        <v>2450</v>
      </c>
      <c r="C16" s="10">
        <v>2450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>
        <f t="shared" ref="B17:B19" si="3">SUM(C17:G17)</f>
        <v>0</v>
      </c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>
        <f t="shared" si="3"/>
        <v>0</v>
      </c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f t="shared" si="3"/>
        <v>1834</v>
      </c>
      <c r="C19" s="10">
        <v>1834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H20" s="14"/>
      <c r="I20" s="27"/>
      <c r="J20" s="3"/>
      <c r="K20" s="28"/>
      <c r="L20" s="29"/>
    </row>
    <row r="21" s="1" customFormat="1" ht="62" customHeight="1" spans="1:12">
      <c r="A21" s="15" t="s">
        <v>31</v>
      </c>
      <c r="B21" s="10">
        <f>SUM(C21:G21)</f>
        <v>5937.32</v>
      </c>
      <c r="C21" s="13">
        <v>5860.1</v>
      </c>
      <c r="D21" s="13"/>
      <c r="E21" s="13">
        <v>77.22</v>
      </c>
      <c r="F21" s="10"/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0.755</v>
      </c>
      <c r="C22" s="16">
        <f>C21/C6</f>
        <v>0.760459382299507</v>
      </c>
      <c r="D22" s="13"/>
      <c r="E22" s="16">
        <f>E21/E6</f>
        <v>0.99</v>
      </c>
      <c r="F22" s="10"/>
      <c r="G22" s="10"/>
      <c r="H22" s="17" t="s">
        <v>42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70" zoomScaleNormal="70" topLeftCell="A19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55</v>
      </c>
      <c r="B3" s="31"/>
      <c r="C3" s="32" t="s">
        <v>56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f>C6+E6+F6</f>
        <v>9037</v>
      </c>
      <c r="C6" s="10">
        <f>C7+C15+C19</f>
        <v>8457</v>
      </c>
      <c r="D6" s="10"/>
      <c r="E6" s="10">
        <v>400</v>
      </c>
      <c r="F6" s="10">
        <v>180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f>B8+B10</f>
        <v>4546</v>
      </c>
      <c r="C7" s="10">
        <f>C8+C10</f>
        <v>3966</v>
      </c>
      <c r="D7" s="10"/>
      <c r="E7" s="10">
        <v>400</v>
      </c>
      <c r="F7" s="10">
        <v>180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3186</v>
      </c>
      <c r="C8" s="10">
        <v>2946</v>
      </c>
      <c r="D8" s="10"/>
      <c r="E8" s="10">
        <v>200</v>
      </c>
      <c r="F8" s="10">
        <v>40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3186</v>
      </c>
      <c r="C9" s="10">
        <v>2946</v>
      </c>
      <c r="D9" s="10"/>
      <c r="E9" s="10">
        <v>200</v>
      </c>
      <c r="F9" s="10">
        <v>40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1360</v>
      </c>
      <c r="C10" s="10">
        <v>1020</v>
      </c>
      <c r="D10" s="10"/>
      <c r="E10" s="10">
        <v>200</v>
      </c>
      <c r="F10" s="10">
        <v>140</v>
      </c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1360</v>
      </c>
      <c r="C11" s="10">
        <v>1020</v>
      </c>
      <c r="D11" s="10"/>
      <c r="E11" s="10">
        <v>200</v>
      </c>
      <c r="F11" s="10">
        <v>140</v>
      </c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f>B9+B11</f>
        <v>4546</v>
      </c>
      <c r="C14" s="10">
        <f>C9+C11</f>
        <v>3966</v>
      </c>
      <c r="D14" s="10"/>
      <c r="E14" s="10">
        <v>400</v>
      </c>
      <c r="F14" s="10">
        <v>180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2867</v>
      </c>
      <c r="C15" s="10">
        <v>2867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2867</v>
      </c>
      <c r="C16" s="10">
        <v>2867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51">
        <v>1624</v>
      </c>
      <c r="C19" s="51">
        <v>1624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52">
        <v>5726.75</v>
      </c>
      <c r="C20" s="53">
        <f>B20-E20-F20</f>
        <v>5606.25</v>
      </c>
      <c r="D20" s="13"/>
      <c r="E20" s="54">
        <v>95.4</v>
      </c>
      <c r="F20" s="55">
        <v>25.1</v>
      </c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52">
        <v>5726.75</v>
      </c>
      <c r="C21" s="53">
        <f>B21-E21-F21</f>
        <v>5606.25</v>
      </c>
      <c r="D21" s="13"/>
      <c r="E21" s="13">
        <v>95.4</v>
      </c>
      <c r="F21" s="55">
        <v>25.1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 t="shared" ref="B22:F22" si="0">B21/B6</f>
        <v>0.633700343034193</v>
      </c>
      <c r="C22" s="56">
        <f t="shared" si="0"/>
        <v>0.662912380276694</v>
      </c>
      <c r="D22" s="56"/>
      <c r="E22" s="56">
        <f t="shared" si="0"/>
        <v>0.2385</v>
      </c>
      <c r="F22" s="56">
        <f t="shared" si="0"/>
        <v>0.139444444444444</v>
      </c>
      <c r="G22" s="10"/>
      <c r="H22" s="17" t="s">
        <v>42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36"/>
      <c r="C24" s="20"/>
      <c r="D24" s="20"/>
      <c r="E24" s="20"/>
      <c r="F24" s="20"/>
      <c r="G24" s="20"/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1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31" t="s">
        <v>57</v>
      </c>
      <c r="B3" s="31"/>
      <c r="C3" s="32" t="s">
        <v>53</v>
      </c>
      <c r="D3" s="32"/>
      <c r="E3" s="32"/>
      <c r="F3" s="33"/>
      <c r="G3" s="33"/>
      <c r="H3" s="34" t="s">
        <v>4</v>
      </c>
      <c r="I3" s="3"/>
      <c r="J3" s="3"/>
      <c r="K3" s="3"/>
      <c r="L3" s="3"/>
    </row>
    <row r="4" s="1" customFormat="1" ht="29" customHeight="1" spans="1:12">
      <c r="A4" s="7"/>
      <c r="B4" s="7" t="s">
        <v>5</v>
      </c>
      <c r="C4" s="7" t="s">
        <v>6</v>
      </c>
      <c r="D4" s="7"/>
      <c r="E4" s="7"/>
      <c r="F4" s="7"/>
      <c r="G4" s="7"/>
      <c r="H4" s="8" t="s">
        <v>7</v>
      </c>
      <c r="I4" s="3"/>
      <c r="J4" s="3"/>
      <c r="K4" s="3"/>
      <c r="L4" s="3"/>
    </row>
    <row r="5" s="1" customFormat="1" ht="51" customHeight="1" spans="1:12">
      <c r="A5" s="7"/>
      <c r="B5" s="7"/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8"/>
      <c r="I5" s="3"/>
      <c r="J5" s="3"/>
      <c r="K5" s="3"/>
      <c r="L5" s="3"/>
    </row>
    <row r="6" s="1" customFormat="1" ht="51" customHeight="1" spans="1:12">
      <c r="A6" s="9" t="s">
        <v>13</v>
      </c>
      <c r="B6" s="10">
        <v>6553</v>
      </c>
      <c r="C6" s="10">
        <v>6333</v>
      </c>
      <c r="D6" s="10"/>
      <c r="E6" s="10">
        <v>70</v>
      </c>
      <c r="F6" s="10">
        <v>150</v>
      </c>
      <c r="G6" s="10"/>
      <c r="H6" s="11" t="s">
        <v>14</v>
      </c>
      <c r="I6" s="3"/>
      <c r="J6" s="3"/>
      <c r="K6" s="3"/>
      <c r="L6" s="3"/>
    </row>
    <row r="7" s="1" customFormat="1" ht="51" customHeight="1" spans="1:12">
      <c r="A7" s="12" t="s">
        <v>15</v>
      </c>
      <c r="B7" s="10">
        <v>3088</v>
      </c>
      <c r="C7" s="10">
        <v>2868</v>
      </c>
      <c r="D7" s="10"/>
      <c r="E7" s="10">
        <v>70</v>
      </c>
      <c r="F7" s="10">
        <v>150</v>
      </c>
      <c r="G7" s="10"/>
      <c r="H7" s="11" t="s">
        <v>16</v>
      </c>
      <c r="I7" s="3"/>
      <c r="J7" s="3"/>
      <c r="K7" s="3"/>
      <c r="L7" s="3"/>
    </row>
    <row r="8" s="1" customFormat="1" ht="51" customHeight="1" spans="1:12">
      <c r="A8" s="12" t="s">
        <v>17</v>
      </c>
      <c r="B8" s="10">
        <v>2197</v>
      </c>
      <c r="C8" s="10">
        <v>2077</v>
      </c>
      <c r="D8" s="10"/>
      <c r="E8" s="10">
        <v>70</v>
      </c>
      <c r="F8" s="10">
        <v>50</v>
      </c>
      <c r="G8" s="10"/>
      <c r="H8" s="11" t="s">
        <v>16</v>
      </c>
      <c r="I8" s="3"/>
      <c r="J8" s="3"/>
      <c r="K8" s="3"/>
      <c r="L8" s="3"/>
    </row>
    <row r="9" s="1" customFormat="1" ht="51" customHeight="1" spans="1:12">
      <c r="A9" s="12" t="s">
        <v>18</v>
      </c>
      <c r="B9" s="10">
        <v>2197</v>
      </c>
      <c r="C9" s="10">
        <v>2077</v>
      </c>
      <c r="D9" s="10"/>
      <c r="E9" s="10">
        <v>70</v>
      </c>
      <c r="F9" s="10">
        <v>50</v>
      </c>
      <c r="G9" s="10"/>
      <c r="H9" s="11" t="s">
        <v>16</v>
      </c>
      <c r="I9" s="3"/>
      <c r="J9" s="3"/>
      <c r="K9" s="3"/>
      <c r="L9" s="3"/>
    </row>
    <row r="10" s="1" customFormat="1" ht="51" customHeight="1" spans="1:14">
      <c r="A10" s="12" t="s">
        <v>19</v>
      </c>
      <c r="B10" s="10">
        <v>891</v>
      </c>
      <c r="C10" s="10">
        <v>791</v>
      </c>
      <c r="D10" s="10"/>
      <c r="E10" s="10"/>
      <c r="F10" s="10">
        <v>100</v>
      </c>
      <c r="G10" s="10"/>
      <c r="H10" s="11" t="s">
        <v>16</v>
      </c>
      <c r="I10" s="25"/>
      <c r="J10" s="25"/>
      <c r="K10" s="25"/>
      <c r="L10" s="25"/>
      <c r="M10" s="26"/>
      <c r="N10" s="26"/>
    </row>
    <row r="11" s="1" customFormat="1" ht="51" customHeight="1" spans="1:14">
      <c r="A11" s="12" t="s">
        <v>18</v>
      </c>
      <c r="B11" s="10">
        <v>891</v>
      </c>
      <c r="C11" s="10">
        <v>791</v>
      </c>
      <c r="D11" s="10"/>
      <c r="E11" s="10"/>
      <c r="F11" s="10">
        <v>100</v>
      </c>
      <c r="G11" s="10"/>
      <c r="H11" s="11" t="s">
        <v>16</v>
      </c>
      <c r="I11" s="25"/>
      <c r="J11" s="25"/>
      <c r="K11" s="25"/>
      <c r="L11" s="25"/>
      <c r="M11" s="26"/>
      <c r="N11" s="26"/>
    </row>
    <row r="12" s="1" customFormat="1" ht="51" customHeight="1" spans="1:12">
      <c r="A12" s="12" t="s">
        <v>20</v>
      </c>
      <c r="B12" s="10"/>
      <c r="C12" s="10"/>
      <c r="D12" s="10"/>
      <c r="E12" s="10"/>
      <c r="F12" s="10"/>
      <c r="G12" s="10"/>
      <c r="H12" s="11" t="s">
        <v>16</v>
      </c>
      <c r="I12" s="3"/>
      <c r="J12" s="3"/>
      <c r="K12" s="3"/>
      <c r="L12" s="3"/>
    </row>
    <row r="13" s="1" customFormat="1" ht="51" customHeight="1" spans="1:12">
      <c r="A13" s="12" t="s">
        <v>18</v>
      </c>
      <c r="B13" s="10"/>
      <c r="C13" s="10"/>
      <c r="D13" s="10"/>
      <c r="E13" s="10"/>
      <c r="F13" s="10"/>
      <c r="G13" s="10"/>
      <c r="H13" s="11" t="s">
        <v>16</v>
      </c>
      <c r="I13" s="3"/>
      <c r="J13" s="3"/>
      <c r="K13" s="3"/>
      <c r="L13" s="3"/>
    </row>
    <row r="14" s="1" customFormat="1" ht="73" customHeight="1" spans="1:12">
      <c r="A14" s="12" t="s">
        <v>21</v>
      </c>
      <c r="B14" s="10">
        <v>3088</v>
      </c>
      <c r="C14" s="10">
        <v>2868</v>
      </c>
      <c r="D14" s="10"/>
      <c r="E14" s="10">
        <v>70</v>
      </c>
      <c r="F14" s="10">
        <v>150</v>
      </c>
      <c r="G14" s="10"/>
      <c r="H14" s="11" t="s">
        <v>22</v>
      </c>
      <c r="I14" s="3"/>
      <c r="J14" s="3"/>
      <c r="K14" s="3"/>
      <c r="L14" s="3"/>
    </row>
    <row r="15" s="1" customFormat="1" ht="51" customHeight="1" spans="1:12">
      <c r="A15" s="12" t="s">
        <v>23</v>
      </c>
      <c r="B15" s="10">
        <v>1545</v>
      </c>
      <c r="C15" s="10">
        <v>1545</v>
      </c>
      <c r="D15" s="10"/>
      <c r="E15" s="10"/>
      <c r="F15" s="10"/>
      <c r="G15" s="10"/>
      <c r="H15" s="11" t="s">
        <v>16</v>
      </c>
      <c r="I15" s="3"/>
      <c r="J15" s="3"/>
      <c r="K15" s="3"/>
      <c r="L15" s="3"/>
    </row>
    <row r="16" s="1" customFormat="1" ht="51" customHeight="1" spans="1:12">
      <c r="A16" s="12" t="s">
        <v>24</v>
      </c>
      <c r="B16" s="10">
        <v>1545</v>
      </c>
      <c r="C16" s="10">
        <v>1545</v>
      </c>
      <c r="D16" s="10"/>
      <c r="E16" s="10"/>
      <c r="F16" s="10"/>
      <c r="G16" s="10"/>
      <c r="H16" s="11" t="s">
        <v>16</v>
      </c>
      <c r="I16" s="3"/>
      <c r="J16" s="3"/>
      <c r="K16" s="3"/>
      <c r="L16" s="3"/>
    </row>
    <row r="17" s="1" customFormat="1" ht="51" customHeight="1" spans="1:12">
      <c r="A17" s="12" t="s">
        <v>25</v>
      </c>
      <c r="B17" s="10"/>
      <c r="C17" s="10"/>
      <c r="D17" s="10"/>
      <c r="E17" s="10"/>
      <c r="F17" s="10"/>
      <c r="G17" s="10"/>
      <c r="H17" s="11" t="s">
        <v>26</v>
      </c>
      <c r="I17" s="3"/>
      <c r="J17" s="3"/>
      <c r="K17" s="3"/>
      <c r="L17" s="3"/>
    </row>
    <row r="18" s="1" customFormat="1" ht="51" customHeight="1" spans="1:12">
      <c r="A18" s="12" t="s">
        <v>24</v>
      </c>
      <c r="B18" s="10"/>
      <c r="C18" s="10"/>
      <c r="D18" s="10"/>
      <c r="E18" s="10"/>
      <c r="F18" s="10"/>
      <c r="G18" s="10"/>
      <c r="H18" s="11" t="s">
        <v>27</v>
      </c>
      <c r="I18" s="3"/>
      <c r="J18" s="3"/>
      <c r="K18" s="3"/>
      <c r="L18" s="3"/>
    </row>
    <row r="19" s="1" customFormat="1" ht="51" customHeight="1" spans="1:12">
      <c r="A19" s="12" t="s">
        <v>28</v>
      </c>
      <c r="B19" s="10">
        <v>1920</v>
      </c>
      <c r="C19" s="10">
        <v>1920</v>
      </c>
      <c r="D19" s="10"/>
      <c r="E19" s="10"/>
      <c r="F19" s="10"/>
      <c r="G19" s="10"/>
      <c r="H19" s="11" t="s">
        <v>29</v>
      </c>
      <c r="I19" s="3"/>
      <c r="J19" s="3"/>
      <c r="K19" s="3"/>
      <c r="L19" s="3"/>
    </row>
    <row r="20" s="1" customFormat="1" ht="55" customHeight="1" spans="1:12">
      <c r="A20" s="9" t="s">
        <v>30</v>
      </c>
      <c r="B20" s="35"/>
      <c r="C20" s="35"/>
      <c r="D20" s="13"/>
      <c r="E20" s="13"/>
      <c r="F20" s="10"/>
      <c r="G20" s="10"/>
      <c r="I20" s="27"/>
      <c r="J20" s="3"/>
      <c r="K20" s="28"/>
      <c r="L20" s="29"/>
    </row>
    <row r="21" s="1" customFormat="1" ht="62" customHeight="1" spans="1:12">
      <c r="A21" s="15" t="s">
        <v>31</v>
      </c>
      <c r="B21" s="13">
        <f>SUM(C21:F21)</f>
        <v>5119.6593</v>
      </c>
      <c r="C21" s="13">
        <v>4938.5593</v>
      </c>
      <c r="D21" s="13"/>
      <c r="E21" s="10">
        <v>61.1</v>
      </c>
      <c r="F21" s="10">
        <v>120</v>
      </c>
      <c r="G21" s="10"/>
      <c r="H21" s="11" t="s">
        <v>32</v>
      </c>
      <c r="I21" s="27"/>
      <c r="J21" s="3"/>
      <c r="K21" s="28"/>
      <c r="L21" s="29"/>
    </row>
    <row r="22" s="1" customFormat="1" ht="93" customHeight="1" spans="1:12">
      <c r="A22" s="15" t="s">
        <v>33</v>
      </c>
      <c r="B22" s="16">
        <f>B21/B6</f>
        <v>0.781269540668396</v>
      </c>
      <c r="C22" s="16">
        <f>C21/C6</f>
        <v>0.779813563871783</v>
      </c>
      <c r="D22" s="13"/>
      <c r="E22" s="16">
        <f>E21/E14</f>
        <v>0.872857142857143</v>
      </c>
      <c r="F22" s="16">
        <v>0.8</v>
      </c>
      <c r="G22" s="10"/>
      <c r="H22" s="17" t="s">
        <v>42</v>
      </c>
      <c r="I22" s="27"/>
      <c r="J22" s="3"/>
      <c r="K22" s="28"/>
      <c r="L22" s="30"/>
    </row>
    <row r="23" s="2" customFormat="1" ht="49" customHeight="1" spans="1:14">
      <c r="A23" s="9" t="s">
        <v>35</v>
      </c>
      <c r="B23" s="13"/>
      <c r="C23" s="20"/>
      <c r="D23" s="12"/>
      <c r="E23" s="12"/>
      <c r="F23" s="12"/>
      <c r="G23" s="12"/>
      <c r="H23" s="11"/>
      <c r="I23" s="27"/>
      <c r="J23" s="3"/>
      <c r="K23" s="28"/>
      <c r="L23" s="30"/>
      <c r="M23" s="1"/>
      <c r="N23" s="1"/>
    </row>
    <row r="24" s="2" customFormat="1" ht="66" customHeight="1" spans="1:14">
      <c r="A24" s="19" t="s">
        <v>36</v>
      </c>
      <c r="B24" s="18">
        <v>142.63</v>
      </c>
      <c r="C24" s="18">
        <v>142.63</v>
      </c>
      <c r="D24" s="20"/>
      <c r="E24" s="20"/>
      <c r="F24" s="20"/>
      <c r="G24" s="50" t="s">
        <v>58</v>
      </c>
      <c r="H24" s="21" t="s">
        <v>32</v>
      </c>
      <c r="I24" s="27"/>
      <c r="J24" s="3"/>
      <c r="K24" s="28"/>
      <c r="L24" s="30"/>
      <c r="M24" s="1"/>
      <c r="N24" s="1"/>
    </row>
    <row r="25" s="2" customFormat="1" ht="90" customHeight="1" spans="1:14">
      <c r="A25" s="22" t="s">
        <v>37</v>
      </c>
      <c r="B25" s="22"/>
      <c r="C25" s="22"/>
      <c r="D25" s="22"/>
      <c r="E25" s="22"/>
      <c r="F25" s="22"/>
      <c r="G25" s="22"/>
      <c r="H25" s="22"/>
      <c r="I25" s="3"/>
      <c r="J25" s="3"/>
      <c r="K25" s="3"/>
      <c r="L25" s="3"/>
      <c r="M25" s="1"/>
      <c r="N25" s="1"/>
    </row>
    <row r="26" s="1" customFormat="1" ht="14" customHeight="1" spans="1:12">
      <c r="A26" s="23" t="s">
        <v>38</v>
      </c>
      <c r="B26" s="23"/>
      <c r="C26" s="23"/>
      <c r="D26" s="23"/>
      <c r="E26" s="23"/>
      <c r="F26" s="23"/>
      <c r="G26" s="24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临桂区</vt:lpstr>
      <vt:lpstr>全州县</vt:lpstr>
      <vt:lpstr>恭城县</vt:lpstr>
      <vt:lpstr>兴安县</vt:lpstr>
      <vt:lpstr>灌阳县</vt:lpstr>
      <vt:lpstr>永福县</vt:lpstr>
      <vt:lpstr>平乐县</vt:lpstr>
      <vt:lpstr>阳朔县</vt:lpstr>
      <vt:lpstr>荔浦市</vt:lpstr>
      <vt:lpstr>雁山区</vt:lpstr>
      <vt:lpstr>资源县</vt:lpstr>
      <vt:lpstr>灵川县</vt:lpstr>
      <vt:lpstr>龙胜县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Hlz</cp:lastModifiedBy>
  <dcterms:created xsi:type="dcterms:W3CDTF">2021-01-29T03:25:00Z</dcterms:created>
  <dcterms:modified xsi:type="dcterms:W3CDTF">2023-10-09T10:02:28Z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58DF7728CF02490FB717D3C14640EF2E</vt:lpwstr>
  </property>
</Properties>
</file>